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98-98" sheetId="2" r:id="rId2"/>
    <sheet name="SO 10-01" sheetId="3" r:id="rId3"/>
    <sheet name="SO 10-01.1" sheetId="4" r:id="rId4"/>
    <sheet name="SO 11-01" sheetId="5" r:id="rId5"/>
    <sheet name="SO 20-01" sheetId="6" r:id="rId6"/>
    <sheet name="SO 30-01" sheetId="7" r:id="rId7"/>
    <sheet name="SO 30-02" sheetId="8" r:id="rId8"/>
  </sheets>
  <definedNames/>
  <calcPr/>
  <webPublishing/>
</workbook>
</file>

<file path=xl/sharedStrings.xml><?xml version="1.0" encoding="utf-8"?>
<sst xmlns="http://schemas.openxmlformats.org/spreadsheetml/2006/main" count="2399" uniqueCount="605">
  <si>
    <t>Aspe</t>
  </si>
  <si>
    <t>Rekapitulace ceny</t>
  </si>
  <si>
    <t>S632000182</t>
  </si>
  <si>
    <t>Rekonstrukce mostu v km 20,691 na trati Domažlice – Planá u M.L.</t>
  </si>
  <si>
    <t>ZŘ</t>
  </si>
  <si>
    <t>20230118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</si>
  <si>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</si>
  <si>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</si>
  <si>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</si>
  <si>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</si>
  <si>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</si>
  <si>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</si>
  <si>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</si>
  <si>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</si>
  <si>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D.1.4</t>
  </si>
  <si>
    <t>Ostatní technologická zařízení</t>
  </si>
  <si>
    <t xml:space="preserve">  SO 98-98</t>
  </si>
  <si>
    <t>Všeobecný objekt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</si>
  <si>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</si>
  <si>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</si>
  <si>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</si>
  <si>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</si>
  <si>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</si>
  <si>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</si>
  <si>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</si>
  <si>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</si>
  <si>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</si>
  <si>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</si>
  <si>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</si>
  <si>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</si>
  <si>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</si>
  <si>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</si>
  <si>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</si>
  <si>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</si>
  <si>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</si>
  <si>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</si>
  <si>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</si>
  <si>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</si>
  <si>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</si>
  <si>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</si>
  <si>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</si>
  <si>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</si>
  <si>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</si>
  <si>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</si>
  <si>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</si>
  <si>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98-98</t>
  </si>
  <si>
    <t>SD</t>
  </si>
  <si>
    <t>1</t>
  </si>
  <si>
    <t>Dokumentace stavby</t>
  </si>
  <si>
    <t>P</t>
  </si>
  <si>
    <t>VSEOB001</t>
  </si>
  <si>
    <t/>
  </si>
  <si>
    <t>Geodetická dokumentace skutečného provedení stavby</t>
  </si>
  <si>
    <t>KPL</t>
  </si>
  <si>
    <t>R-položka</t>
  </si>
  <si>
    <t>PP</t>
  </si>
  <si>
    <t>VV</t>
  </si>
  <si>
    <t>Vypracování geodetické části dokumentace skutečného provedení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</si>
  <si>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</si>
  <si>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</si>
  <si>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</si>
  <si>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</si>
  <si>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Předání 3 x tištěná forma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</si>
  <si>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</si>
  <si>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</si>
  <si>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</si>
  <si>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</si>
  <si>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Předání 3 x digitální forma CD</t>
  </si>
  <si>
    <t>Vypracování kompletní dokumentace skutečného provedení v elektronické formě.</t>
  </si>
  <si>
    <t>Položka zahrnuje veškeré činnosti nezbytné k vypracování kompletní elektronické dokumentace skutečného provedení dle SOD a v rozsahu vyhlášky č. 499/2006 Sb. v platném znění a dle požadavků VTP a ZTP.</t>
  </si>
  <si>
    <t>Ostatní</t>
  </si>
  <si>
    <t>4</t>
  </si>
  <si>
    <t>VSEOB005</t>
  </si>
  <si>
    <t>Osvědčení o shodě notifikovanou osobou</t>
  </si>
  <si>
    <t>Předání 3x tištěná + 3x digitální forma CD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</si>
  <si>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</si>
  <si>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5</t>
  </si>
  <si>
    <t>VSEOB006</t>
  </si>
  <si>
    <t>Osvědčení o bezpečnosti před uvedením do provozu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</si>
  <si>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</si>
  <si>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6</t>
  </si>
  <si>
    <t>VŠEOB006</t>
  </si>
  <si>
    <t>NÁJMY HRAZENÉ ZHOTOVITELEM</t>
  </si>
  <si>
    <t>Pronájmy pozemků pro účely stavby v období dle harmonogramu stavby</t>
  </si>
  <si>
    <t>Pronájmy pozemků pro účely stavby v období dle harmonogramu stavby - včetně všech příslušných poplatků vyplývajících z užívání pozemků.</t>
  </si>
  <si>
    <t>7</t>
  </si>
  <si>
    <t>VŠEOB007</t>
  </si>
  <si>
    <t>Exkurze</t>
  </si>
  <si>
    <t>KUS</t>
  </si>
  <si>
    <t>Exkurze dle zákona o zadávání veřejných zakázek</t>
  </si>
  <si>
    <t>Předpoklad 1 exkurze</t>
  </si>
  <si>
    <t>Položka zahrnuje veškeré činnosti nezbytné pro zajištění exkurze. Veškerá požadavky na rozsah exkurzí je dán smlouvou o dílo.</t>
  </si>
  <si>
    <t>D.2.1.1</t>
  </si>
  <si>
    <t>Železniční svršek a spodek</t>
  </si>
  <si>
    <t xml:space="preserve">  SO 10-01</t>
  </si>
  <si>
    <t>Železniční svršek</t>
  </si>
  <si>
    <t>SO 10-01</t>
  </si>
  <si>
    <t>0</t>
  </si>
  <si>
    <t>Všeobecné konstrukce a práce</t>
  </si>
  <si>
    <t>16</t>
  </si>
  <si>
    <t>R015150</t>
  </si>
  <si>
    <t>904</t>
  </si>
  <si>
    <t>POPLATKY ZA LIKVIDACŮ ODPADŮ NEKONTAMINOVANÝCH - 17 05 08 ŠTĚRK Z KOLEJIŠTĚ (ODPAD PO RECYKLACI)</t>
  </si>
  <si>
    <t>T</t>
  </si>
  <si>
    <t>odstr_kl: Objem odstraňovaného KL   
"kolejové lože"(113,1-23,06)*1,9"plocha v řezu"  
Součet: 171,076   
odstr_stez: Objem odstranění stezek   
"čištění stezek" (113,1-23,06+36,404+74)*2*0,1 "plocha v řezu"  
Součet: 40,089   
(odstr_stez+(odstr_kl*0,3"předpoklad 30% z recyklace na skládku"))*2,0 "obj. hmotnost"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</si>
  <si>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</si>
  <si>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17</t>
  </si>
  <si>
    <t>R015250</t>
  </si>
  <si>
    <t>905</t>
  </si>
  <si>
    <t>POPLATKY ZA LIKVIDACŮ ODPADŮ NEKONTAMINOVANÝCH - 17 02 03 POLYETYLÉNOVÉ PODLOŽKY (ŽEL. SVRŠEK)</t>
  </si>
  <si>
    <t>KG</t>
  </si>
  <si>
    <t>(66"dř. pražce"+38"mostnice")  
(66+38)*(0,08)*2=16,6 [A]</t>
  </si>
  <si>
    <t>18</t>
  </si>
  <si>
    <t>R015260</t>
  </si>
  <si>
    <t>906</t>
  </si>
  <si>
    <t>POPLATKY ZA LIKVIDACŮ ODPADŮ NEKONTAMINOVANÝCH - 07 02 99 PRYŽOVÉ PODLOŽKY (ŽEL. SVRŠEK)</t>
  </si>
  <si>
    <t>(148"dř. pražce"+38"mostnice")*(0,163/1000)*2</t>
  </si>
  <si>
    <t>19</t>
  </si>
  <si>
    <t>R015520</t>
  </si>
  <si>
    <t>907</t>
  </si>
  <si>
    <t>POPLATKY ZA LIKVIDACŮ ODPADŮ NEBEZPEČNÝCH - 17 02 04* ŽELEZNIČNÍ PRAŽCE DŘEVĚNÉ</t>
  </si>
  <si>
    <t>"zaokrouhleno nahoru (113,100-23,06)/0,611 = 66"  
"dřevěné pražce, 80kg 1ks"148*0,080  
Součet 11,84</t>
  </si>
  <si>
    <t>20</t>
  </si>
  <si>
    <t>R015660</t>
  </si>
  <si>
    <t>908</t>
  </si>
  <si>
    <t>POPLATKY ZA LIKVIDACŮ ODPADŮ NEBEZPEČNÝCH - 17 02 04* ŽELEZNIČNÍ PRAŽCE DŘEVĚNÉ - MOSTNICE</t>
  </si>
  <si>
    <t>"zaokrouhleno nahoru 23,06/0,611=38"  
"mostnice, 120kg 1ks" 37*0,110</t>
  </si>
  <si>
    <t>Komunikace pozemní</t>
  </si>
  <si>
    <t>512550R</t>
  </si>
  <si>
    <t>KOLEJOVÉ LOŽE - ZŘÍZENÍ Z KAMENIVA HRUBÉHO DRCENÉHO (ŠTĚRK)</t>
  </si>
  <si>
    <t>M3</t>
  </si>
  <si>
    <t>kol_nova: Délka nové koleje   
(20,737100-20,624)*1000  
Součet: 113,10 bm  
kol_nova*2,3"plocha v řezu"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</si>
  <si>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</si>
  <si>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513550R</t>
  </si>
  <si>
    <t>KOLEJOVÉ LOŽE - DOPLNĚNÍ Z KAMENIVA HRUBÉHO DRCENÉHO (ŠTĚRK)</t>
  </si>
  <si>
    <t>vybeh_ASP:    
Součet: 110,404   
vybeh_ASP*2,3*0,05</t>
  </si>
  <si>
    <t>528152R</t>
  </si>
  <si>
    <t>KOLEJ 49 E1, ROZD. "C", STYKOVANÁ, PR. BET. BEZPODKLADNICOVÝ, UP. PRUŽNÉ</t>
  </si>
  <si>
    <t>M</t>
  </si>
  <si>
    <t>kol_nova: Délka nové koleje   
(20,737100-20,624)*1000  
Součet: 113,10 bm  
kol_nova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</si>
  <si>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</si>
  <si>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542111R</t>
  </si>
  <si>
    <t>SMĚROVÉ A VÝŠKOVÉ VYROVNÁNÍ KOLEJE NA PRAŽCÍCH DŘEVĚNÝCH DO 0,05 M</t>
  </si>
  <si>
    <t>(20,624-20,55)*1000  
(20,773504-20,7371)*1000  
Mezisoučet 110.404  
vybeh_ASP:    
Součet: 110,404   
"posuny do 0,1m, 4 průjezdy" vybeh_ASP*4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</si>
  <si>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</si>
  <si>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545121</t>
  </si>
  <si>
    <t>SVAR KOLEJNIC (STEJNÉHO TVARU) 49 E1, T JEDNOTLIVĚ</t>
  </si>
  <si>
    <t>OTSKP 2022</t>
  </si>
  <si>
    <t>Technická specifikace položky odpovídá příslušné cenové soustavě</t>
  </si>
  <si>
    <t>21</t>
  </si>
  <si>
    <t>R1</t>
  </si>
  <si>
    <t>ÚPRAVA STYKOVANÉ KOLEJE PO SMĚROVÉ A VÝŠKOVÉ ÚPRAVĚ KOLEJE</t>
  </si>
  <si>
    <t>vybeh_ASP:    
Součet: 110,404   
vybeh_ASP</t>
  </si>
  <si>
    <t>22</t>
  </si>
  <si>
    <t>R2</t>
  </si>
  <si>
    <t>ÚPRAVA ROZCHODU KOLEJE K NAVÁZÁNÍ NA NOVĚ ZŘIZOVANOU KOLEJ</t>
  </si>
  <si>
    <t>2*17,5 "max. očekávaná délka výběhu změny rozchodu"</t>
  </si>
  <si>
    <t>9</t>
  </si>
  <si>
    <t>Ostatní konstrukce a práce, bourání</t>
  </si>
  <si>
    <t>923471</t>
  </si>
  <si>
    <t>SKLONOVNÍK</t>
  </si>
  <si>
    <t>"po směru staničení"  
"km 20,661, stoupá 20‰ dl 100m" 1  
"km 20,761, stoupá 25‰ dl 259m" 1  
"proti směru staničení"  
"km 20,761,klesá 20‰ dl 100m" 1  
"km 21,020, klesá 25‰ dl 259m" 1  
Součet 4</t>
  </si>
  <si>
    <t>923821</t>
  </si>
  <si>
    <t>SLOUPEK DN 60 PRO NÁVĚST</t>
  </si>
  <si>
    <t>8</t>
  </si>
  <si>
    <t>923941</t>
  </si>
  <si>
    <t>ZAJIŠŤOVACÍ ZNAČKA KONZOLOVÁ (K) VČETNĚ OCELOVÉHO SLOUPKU</t>
  </si>
  <si>
    <t>965010</t>
  </si>
  <si>
    <t>ODSTRANĚNÍ KOLEJOVÉHO LOŽE A DRÁŽNÍCH STEZEK</t>
  </si>
  <si>
    <t>"čištění stezek" (113,1-23,06+36,404+74)*2*0,1 "plocha v řezu"  
"kolejové lože"(113,1-23,06)*1,9"plocha v řezu"  
Součet 0</t>
  </si>
  <si>
    <t>10</t>
  </si>
  <si>
    <t>965021</t>
  </si>
  <si>
    <t>ODSTRANĚNÍ KOLEJOVÉHO LOŽE A DRÁŽNÍCH STEZEK - ODVOZ NA SKLÁDKU</t>
  </si>
  <si>
    <t>M3KM</t>
  </si>
  <si>
    <t>odstr_stez: Objem odstranění stezek   
"čištění stezek" (113,1-23,06+36,404+74)*2*0,1 "plocha v řezu"  
Součet: 40,089   
odstr_stez*"odvoz RZ Domažlice"20</t>
  </si>
  <si>
    <t>11</t>
  </si>
  <si>
    <t>965023</t>
  </si>
  <si>
    <t>ODSTRANĚNÍ KOLEJOVÉHO LOŽE A DRÁŽNÍCH STEZEK - ODVOZ NA RECYKLACI</t>
  </si>
  <si>
    <t>odstr_kl: Objem odstraňovaného KL   
"kolejové lože"(113,1-23,06)*1,9"plocha v řezu"  
Součet: 171,076   
odstr_kl*"odvoz na RZ Domažlice 20km"20</t>
  </si>
  <si>
    <t>12</t>
  </si>
  <si>
    <t>965124</t>
  </si>
  <si>
    <t>DEMONTÁŽ KOLEJE NA DŘEVĚNÝCH PRAŽCÍCH ROZEBRÁNÍM DO SOUČÁSTÍ</t>
  </si>
  <si>
    <t>(20,67704-20,624)*1000  
(20,7371-20,7001)*1000  
Součet 90,04</t>
  </si>
  <si>
    <t>13</t>
  </si>
  <si>
    <t>965126</t>
  </si>
  <si>
    <t>DEMONTÁŽ KOLEJE NA DŘEVĚNÝCH PRAŽCÍCH - ODVOZ ROZEBRANÝCH SOUČÁSTÍ (Z MÍSTA DEMONTÁŽE NEBO Z MONTÁŽNÍ ZÁKLADNY) K LIKVIDACI</t>
  </si>
  <si>
    <t>tkm</t>
  </si>
  <si>
    <t>"kolejnice a drobné kolejivo, odvoz správci, dopravna Poběžovice - 1km"  
"kolejnice" (113-23,06)*50*2/1000*1  
"drobné kolejivo" (113-23,06)/0,611*2*12/1000*1  
pet_podl: hmotnost PET podložek   
(66"dř. pražce"+38"mostnice")*(0,08/1000)*2  
Součet: 0,017   
praž_dřev: hmotnost likvidovaných pražců dřevěných   
"zaokrouhleno nahoru (113,100-23,06)/0,611 = 66"  
"dřevěné pražce, 80kg 1ks"148*0,080  
Součet 11,84  
Součet: 11,84   
pryž_podl: Hmotnost pryžových podložek   
(148"dř. pražce"+38"mostnice")*(0,163/1000)*2  
Součet: 0,061   
(pet_podl+praž_dřev+pryž_podl)*"odvoz do Klatov k likvidaci - 50km"50  
Součet 12,527</t>
  </si>
  <si>
    <t>14</t>
  </si>
  <si>
    <t>965154</t>
  </si>
  <si>
    <t>DEMONTÁŽ KOLEJE NA MOSTNÍCH KONSTRUKCÍCH ROZEBRÁNÍM DO SOUČÁSTÍ</t>
  </si>
  <si>
    <t>(20,7001-20,67704)*1000=23,1 [A]</t>
  </si>
  <si>
    <t>15</t>
  </si>
  <si>
    <t>965156</t>
  </si>
  <si>
    <t>DEMONTÁŽ KOLEJE NA MOSTNÍCH KONSTRUKCÍCH - ODVOZ ROZEBRANÝCH SOUČÁSTÍ (Z MÍSTA DEMONTÁŽE NEBO Z MONTÁŽNÍ ZÁKLADNY) K LIKVIDACI</t>
  </si>
  <si>
    <t>"kolejnice" 23,60*2*50*1/1000  
"drobné kolejivo" (23,06)/0,611*2*12/1000*1  
mostn_dřev: Hmotnost likvidovaných mostnic dřevěných   
"mostnice, 120kg 1ks" 37*0,110  
Součet: 4,07   
mostn_dřev*50  
Součet 3,266</t>
  </si>
  <si>
    <t xml:space="preserve">  SO 10-01.1</t>
  </si>
  <si>
    <t>Železniční svršek, následná úprava GPK</t>
  </si>
  <si>
    <t>SO 10-01.1</t>
  </si>
  <si>
    <t>(20,7335-20,55)*1000*2,3*0,03</t>
  </si>
  <si>
    <t>542311R</t>
  </si>
  <si>
    <t>NÁSLEDNÁ ÚPRAVA SMĚROVÉHO A VÝŠKOVÉHO USPOŘÁDÁNÍ KOLEJE - PRAŽCE DŘEVĚNÉ NEBO OCELOVÉ</t>
  </si>
  <si>
    <t>(36,404+74,000)</t>
  </si>
  <si>
    <t>1.Položka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 
- případné ztížení práce při překážkách na jedné nebo obou stranách (např. u nástupišť), v tunelu i při rekonstrukcích  
2. Položka neobsahuje: případně nutné doplnění kolejového lože, které se řeší vždy jako reklamace nedodaného materiálu původních položek  řady 51  
3. Měrná jednotka: metr  
4. Způsob měření:v koleji se měří délka koleje ve smyslu ČSN 73 6360, tj. v ose koleje, u kolejových konstrukcí tzv. rozvinutá délka ve smyslu předpisu SR103/7</t>
  </si>
  <si>
    <t>542312R</t>
  </si>
  <si>
    <t>NÁSLEDNÁ ÚPRAVA SMĚROVÉHO A VÝŠKOVÉHO USPOŘÁDÁNÍ KOLEJE - PRAŽCE BETONOVÉ</t>
  </si>
  <si>
    <t>113,100</t>
  </si>
  <si>
    <t xml:space="preserve">  SO 11-01</t>
  </si>
  <si>
    <t>Železniční spodek</t>
  </si>
  <si>
    <t>SO 11-01</t>
  </si>
  <si>
    <t>02730</t>
  </si>
  <si>
    <t>POMOC PRÁCE ZŘÍZ NEBO ZAJIŠŤ OCHRANU INŽENÝRSKÝCH SÍTÍ</t>
  </si>
  <si>
    <t>R015111</t>
  </si>
  <si>
    <t>909</t>
  </si>
  <si>
    <t>POPLATKY ZA LIKVIDACŮ ODPADŮ NEKONTAMINOVANÝCH - 17 05 04 VYTĚŽENÉ ZEMINY A HORNINY - I. TŘÍDA TĚŽITELNOSTI</t>
  </si>
  <si>
    <t>ODKOP:    
ZSP_1: Délka rekonstrukce železničního spodku před mostem   
(20,67704-20,66504)*1000  
Součet: 12,00 m  
ZSP_1*(5,0515)  
ZSP_2: Délka rekonstrukce železničního spodku za mostem   
(20,7121-20,7001)*1000  
Součet: 12,00   
ZSP_2*(5,6757)  
"ODVOZ RZ DOMAŽLICE 20KM"  
Součet 0  
Součet: 128,726   
ODKOP*2,0</t>
  </si>
  <si>
    <t>Zemní práce</t>
  </si>
  <si>
    <t>123738</t>
  </si>
  <si>
    <t>ODKOP PRO SPOD STAVBU SILNIC A ŽELEZNIC TŘ. I, ODVOZ DO 20KM</t>
  </si>
  <si>
    <t>ZSP_1: Délka rekonstrukce železničního spodku před mostem   
(20,67704-20,66504)*1000  
Součet: 12,00 m  
ZSP_1*(5,0515)  
ZSP_2: Délka rekonstrukce železničního spodku za mostem   
(20,7121-20,7001)*1000  
Součet: 12,00   
ZSP_2*(5,6757)  
"ODVOZ RZ DOMAŽLICE 20KM"  
Součet 0</t>
  </si>
  <si>
    <t>17180</t>
  </si>
  <si>
    <t>ULOŽENÍ SYPANINY DO NÁSYPŮ Z NAKUPOVANÝCH MATERIÁLŮ</t>
  </si>
  <si>
    <t>ZSP_1: Délka rekonstrukce železničního spodku před mostem   
(20,67704-20,66504)*1000  
Součet: 12,00 m  
ZSP_1*0,461  
ZSP_2: Délka rekonstrukce železničního spodku za mostem   
(20,7121-20,7001)*1000  
Součet: 12,00   
ZSP_2*0,461  
Součet 0</t>
  </si>
  <si>
    <t>Svislé a kompletní konstrukce</t>
  </si>
  <si>
    <t>31112</t>
  </si>
  <si>
    <t>ZDI A STĚNY PODPĚR A VOLNÉ Z DÍLCŮ ŽELBET</t>
  </si>
  <si>
    <t>(12+9)*0,2885</t>
  </si>
  <si>
    <t>Vodorovné konstrukce</t>
  </si>
  <si>
    <t>451313</t>
  </si>
  <si>
    <t>PODKLADNÍ A VÝPLŇOVÉ VRSTVY Z PROSTÉHO BETONU C16/20</t>
  </si>
  <si>
    <t>(12+9)*0,104</t>
  </si>
  <si>
    <t>501102R</t>
  </si>
  <si>
    <t>ZŘÍZENÍ KONSTRUKČNÍ VRSTVY TĚLESA ŽELEZNIČNÍHO SPODKU ZE ŠTĚRKODRTI RECYKLOVANÉ</t>
  </si>
  <si>
    <t>ZSP_1: Délka rekonstrukce železničního spodku před mostem   
(20,67704-20,66504)*1000  
Součet: 12,00 m  
ZSP_1*2,902"ŠD 0/63 tl. 300+200mm"  
ZSP_2: Délka rekonstrukce železničního spodku za mostem   
(20,7121-20,7001)*1000  
Součet: 12,00   
ZSP_2*3,5355"ŠD 0/63 tl. 300+300mm"  
Součet 0</t>
  </si>
  <si>
    <t>1. Položka obsahuje:  
 – recyklaci kameniva, popř. nákup a dodání recyklované štěrkodrtě v požadované kvalitě podle zadávací dokumentace  
 – přezkoušení kvality recyklovaného materiálu  
 – zřízení, provoz a demontáž recyklačního zařízení včetně dopravy  
 – dopravu recyklovaného kameniva z recyklační základny na místo určení včetně případných překládek na jiný dopravní prostředek nebo meziskladování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</si>
  <si>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Izolace a nátěry</t>
  </si>
  <si>
    <t>702111</t>
  </si>
  <si>
    <t>KABELOVÝ ŽLAB ZEMNÍ VČETNĚ KRYTU SVĚTLÉ ŠÍŘKY DO 120 MM</t>
  </si>
  <si>
    <t>2*12</t>
  </si>
  <si>
    <t>702311</t>
  </si>
  <si>
    <t>ZAKRYTÍ KABELŮ VÝSTRAŽNOU FÓLIÍ ŠÍŘKY DO 20 CM</t>
  </si>
  <si>
    <t>702901</t>
  </si>
  <si>
    <t>ZASYPÁNÍ KABELOVÉHO ŽLABU VRSTVOU Z PŘESÁTÉHO PÍSKU SVĚTLÉ ŠÍŘKY DO 120 MM</t>
  </si>
  <si>
    <t>D.2.1.4</t>
  </si>
  <si>
    <t>Mosty, propustky, zdi</t>
  </si>
  <si>
    <t xml:space="preserve">  SO 20-01</t>
  </si>
  <si>
    <t>Rekonstrukce mostu</t>
  </si>
  <si>
    <t>SO 20-01</t>
  </si>
  <si>
    <t>027121R</t>
  </si>
  <si>
    <t>PROVIZORNÍ PŘÍSTUPOVÉ CESTY - ZŘÍZENÍ</t>
  </si>
  <si>
    <t>zřízení staveništní cesty k mostu. Parametry přístupové komunikace jsou uvedeny v SO 20-01, příloha TZ č. 1.0.1.0</t>
  </si>
  <si>
    <t>zahrnuje veškeré náklady spojené s objednatelem požadovanými zařízeními</t>
  </si>
  <si>
    <t>027123R</t>
  </si>
  <si>
    <t>PROVIZORNÍ PŘÍSTUPOVÉ CESTY - ZRUŠENÍ</t>
  </si>
  <si>
    <t>odstranění staveništní cesty k mostu</t>
  </si>
  <si>
    <t>02720</t>
  </si>
  <si>
    <t>POMOC PRÁCE ZŘÍZ NEBO ZAJIŠŤ REGULACI A OCHRANU DOPRAVY</t>
  </si>
  <si>
    <t>DIO - vypracování dokumentace, veškeré náklady na zřízení a odstranění.</t>
  </si>
  <si>
    <t>Ochrana sítí</t>
  </si>
  <si>
    <t>02940</t>
  </si>
  <si>
    <t>OSTATNÍ POŽADAVKY - VYPRACOVÁNÍ DOKUMENTACE</t>
  </si>
  <si>
    <t>Vypracování podkladů pro statickou zatěžovací zkoušku mostu</t>
  </si>
  <si>
    <t>02946</t>
  </si>
  <si>
    <t>OSTAT POŽADAVKY - FOTODOKUMENTACE</t>
  </si>
  <si>
    <t>Pasportizace okolních ploch potřebných k rekonstrukci mostu</t>
  </si>
  <si>
    <t>71</t>
  </si>
  <si>
    <t>R014112</t>
  </si>
  <si>
    <t>901</t>
  </si>
  <si>
    <t>POPLATKY ZA SKLÁDKU TYP S-IO (INERTNÍ ODPAD)</t>
  </si>
  <si>
    <t>výkopová zemina  
opěra O1: 12,00*3,3+10,30*2,5*2+4,56*2,5+4,33*2,8+0,5*6,0*12,0=150,6 [A]  
opěra O2: 10,24*3,3+8,16*2,5*2+4,70*2,6+4,82*3,0+0,5*6,0*12,0=137,3 [B]  
(a+b)*2,0=575,8 [C]</t>
  </si>
  <si>
    <t>zahrnuje veškeré poplatky provozovateli skládky související s uložením odpadu na skládce.</t>
  </si>
  <si>
    <t>72</t>
  </si>
  <si>
    <t>902</t>
  </si>
  <si>
    <t>Bourání kamene opěr  
opěra O1: 4,76*4,6+1,0*0,4*1,0*2+0,7*0,7*3,7*2+(4,63+4,32)*1,3=38,0 [A]  
opěra O2: 4,88*4,6+1,0*0,4*1,0*2+0,7*0,7*3,7*2+(4,26+4,58)*1,3=38,4 [B]  
(a+b)*2.6=198,6 [C]</t>
  </si>
  <si>
    <t>73</t>
  </si>
  <si>
    <t>903</t>
  </si>
  <si>
    <t>Mostice a pozednice  
(0.24*0.24*2.5)*0.8*38=4,4 [A]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</si>
  <si>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</si>
  <si>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11120</t>
  </si>
  <si>
    <t>ODSTRANĚNÍ KŘOVIN</t>
  </si>
  <si>
    <t>M2</t>
  </si>
  <si>
    <t>Kácení dřevin pro přistupovou cestu na staveniště</t>
  </si>
  <si>
    <t>11202</t>
  </si>
  <si>
    <t>KÁCENÍ STROMŮ D KMENE DO 0,9M S ODSTRANĚNÍM PAŘEZŮ</t>
  </si>
  <si>
    <t>11203</t>
  </si>
  <si>
    <t>KÁCENÍ STROMŮ D KMENE PŘES 0,9M S ODSTRAN PAŘEZŮ</t>
  </si>
  <si>
    <t>11204</t>
  </si>
  <si>
    <t>KÁCENÍ STROMŮ D KMENE DO 0,3M S ODSTRANĚNÍM PAŘEZŮ</t>
  </si>
  <si>
    <t>13193</t>
  </si>
  <si>
    <t>HLOUBENÍ JAM ZAPAŽ I NEPAŽ TŘ III</t>
  </si>
  <si>
    <t>výkopová zemina  
opěra O1: 12,00*3,3+10,30*2,5*2+4,56*2,5+4,33*2,8+0,5*6,0*12,0=150,6 [A]  
opěra O2: 10,24*3,3+8,16*2,5*2+4,70*2,6+4,82*3,0+0,5*6,0*12,0=137,3 [B]  
(a+b)=287,9 [C]</t>
  </si>
  <si>
    <t>17481</t>
  </si>
  <si>
    <t>ZÁSYP JAM A RÝH Z NAKUPOVANÝCH MATERIÁLŮ</t>
  </si>
  <si>
    <t>zásypy okolo křídel a drenáží: (5,34+6,39+6,67+5,91)*2,5+(1,4*1,4*0,5*1,7*2)+(0,9*0,8*0,5*0,8*2)=64,7 [A]</t>
  </si>
  <si>
    <t>18090</t>
  </si>
  <si>
    <t>VŠEOBECNÉ ÚPRAVY OSTATNÍCH PLOCH</t>
  </si>
  <si>
    <t>Úprava okolí mostu do původního stavu.  
35*45=1 575,0 [A]</t>
  </si>
  <si>
    <t>18222</t>
  </si>
  <si>
    <t>ROZPROSTŘENÍ ORNICE VE SVAHU V TL DO 0,15M</t>
  </si>
  <si>
    <t>10*5.5*4=220,0 [A]</t>
  </si>
  <si>
    <t>18242</t>
  </si>
  <si>
    <t>ZALOŽENÍ TRÁVNÍKU HYDROOSEVEM NA ORNICI</t>
  </si>
  <si>
    <t>Základy</t>
  </si>
  <si>
    <t>21263</t>
  </si>
  <si>
    <t>TRATIVODY KOMPLET Z TRUB Z PLAST HMOT DN DO 150MM</t>
  </si>
  <si>
    <t>drenaž za opěrou: 12.5+12.5=25,0 [A]</t>
  </si>
  <si>
    <t>21331</t>
  </si>
  <si>
    <t>DRENÁŽNÍ VRSTVY Z BETONU MEZEROVITÉHO (DRENÁŽNÍHO)</t>
  </si>
  <si>
    <t>Drenážní beton za opěrou:  
6,97*5,3+5,56*5,3=66,4 [A]</t>
  </si>
  <si>
    <t>227831R</t>
  </si>
  <si>
    <t>MIKROPILOTY KOMPLET D DO 150MM NA POVRCHU</t>
  </si>
  <si>
    <t>Samozavrtávací tyče  
4*4*2=32,0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</si>
  <si>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</si>
  <si>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227841</t>
  </si>
  <si>
    <t>MIKROPILOTY KOMPLET D DO 200MM NA POVRCHU</t>
  </si>
  <si>
    <t>mikropiloty u O1  
6*18=108,0 [A]  
mikropiloty u O2  
2*18,0=36,0 [B]  
a+b=144,0 [C]</t>
  </si>
  <si>
    <t>26124</t>
  </si>
  <si>
    <t>VRTY PRO KOTVENÍ, INJEKTÁŽ A MIKROPILOTY NA POVRCHU TŘ. II D DO 200MM</t>
  </si>
  <si>
    <t>vrty pod základy pro MP a vrty pro TI</t>
  </si>
  <si>
    <t>mikropiloty u O1  
6*18=108,0 [A]  
mikropiloty u O2  
2*18,0=36,0 [B]  
TI:  
(4*2+4*4)*5.5=132,0 [C]  
(4*3*2)*3=72,0 [D]  
a+b+c+d=348,0 [E]</t>
  </si>
  <si>
    <t>261315R</t>
  </si>
  <si>
    <t>VRTY PRO KOTVENÍ A INJEKTÁŽ NA POVRCHU TŘ. III D DO 50MM</t>
  </si>
  <si>
    <t>Vrty pro cem. injektáž ponechaných kamenných částí zdiva opěr a křídel  
opěra O1 + křídla:351=351,0 [A]  
opěra O2 + křídla:730=730,0 [B]  
a+b=1 081,0 [C]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</si>
  <si>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</si>
  <si>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26144</t>
  </si>
  <si>
    <t>VRTY PRO KOTVENÍ, INJEKTÁŽ A MIKROPILOTY NA POVRCHU TŘ. IV D DO 200MM</t>
  </si>
  <si>
    <t>Vrty TI opěrou</t>
  </si>
  <si>
    <t>(4*3*2)*4.5=108,0 [A]</t>
  </si>
  <si>
    <t>23</t>
  </si>
  <si>
    <t>281611</t>
  </si>
  <si>
    <t>INJEKTOVÁNÍ NÍZKOTLAKÉ Z CEMENTOVÝCH POJIV NA POVRCHU</t>
  </si>
  <si>
    <t>injektáž kamenného zdiva mostu - mezerovitosti 5%, včetně potřžebného lešení pro provedení prací  
O1:76*(1.5+2.7)2+3*22*2=319,2 [A]  
O2:85*(1.5+2.8)/2+3*23*2=320,8 [B]  
(a+b)*0.05=32,0 [C]</t>
  </si>
  <si>
    <t>24</t>
  </si>
  <si>
    <t>285392</t>
  </si>
  <si>
    <t>DODATEČNÉ KOTVENÍ VLEPENÍM BETONÁŘSKÉ VÝZTUŽE D DO 16MM DO VRTŮ</t>
  </si>
  <si>
    <t>12=12,0 [A]</t>
  </si>
  <si>
    <t>25</t>
  </si>
  <si>
    <t>285393</t>
  </si>
  <si>
    <t>DODATEČNÉ KOTVENÍ VLEPENÍM BETONÁŘSKÉ VÝZTUŽE D DO 20MM DO VRTŮ</t>
  </si>
  <si>
    <t>16+16=32,0 [A]</t>
  </si>
  <si>
    <t>26</t>
  </si>
  <si>
    <t>288322</t>
  </si>
  <si>
    <t>TRYSKOVÁ INJEKTÁŽ D SLOUPU DO 800MM DL VRTU DO 6M V PODZEMÍ</t>
  </si>
  <si>
    <t>Trysková injektáž včetně vsazení výztuře  
(4*2+4*4)*5.5=132,0 [A]  
(4*3*2)*3=72,0 [B]  
a+b=204,0 [C]</t>
  </si>
  <si>
    <t>Svislé konstrukce</t>
  </si>
  <si>
    <t>27</t>
  </si>
  <si>
    <t>317325R</t>
  </si>
  <si>
    <t>ŘÍMSY ZE ŽELEZOBETONU DO C30/37</t>
  </si>
  <si>
    <t>žb římsy na křídlech mostu: 3,1+2,6=5,7 [A]  
žb římsy na stávajících kamenných křídlech: 3,7=3,7 [B]  
a+b=9,4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</si>
  <si>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</si>
  <si>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28</t>
  </si>
  <si>
    <t>31736R</t>
  </si>
  <si>
    <t>VÝZTUŽ ŘÍMS Z OCELI</t>
  </si>
  <si>
    <t>Výztuž nových žb říms.  
(324+277)/1000+593/1000=1,2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</si>
  <si>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</si>
  <si>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29</t>
  </si>
  <si>
    <t>333215</t>
  </si>
  <si>
    <t>PŘEZDĚNÍ OPĚR A KŘÍDEL Z KAMENNÉHO ZDIVA</t>
  </si>
  <si>
    <t>Zpětné dozdění křídla opěr  
(2.8+3.5)*1.8*2=22,7 [A]</t>
  </si>
  <si>
    <t>30</t>
  </si>
  <si>
    <t>333325</t>
  </si>
  <si>
    <t>MOSTNÍ OPĚRY A KŘÍDLA ZE ŽELEZOVÉHO BETONU DO C30/37</t>
  </si>
  <si>
    <t>opěra O1: 22,0+17,2=39,2 [A]  
opěra O2: 22,0+15,9=37,9 [B]  
a+b=77,1 [C]</t>
  </si>
  <si>
    <t>31</t>
  </si>
  <si>
    <t>33336R</t>
  </si>
  <si>
    <t>VÝZTUŽ MOST OPĚR A KŘÍDEL Z OCELI</t>
  </si>
  <si>
    <t>opěra O1: (6075+964)/1000=7,0 [A]  
opěra O2: (6054+756)/1000=6,8 [B]  
a+b=13,8 [C]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</si>
  <si>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</si>
  <si>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32</t>
  </si>
  <si>
    <t>348175</t>
  </si>
  <si>
    <t>ZÁBRADLÍ Z DÍLCŮ KOVOVÝCH ŽÁROVĚ STŘÍKANÉ KOVEM S NÁTĚREM</t>
  </si>
  <si>
    <t>zábradlí na opěrách a NK</t>
  </si>
  <si>
    <t>33</t>
  </si>
  <si>
    <t>42194A</t>
  </si>
  <si>
    <t>MOSTNÍ NOSNÉ DESKOVÉ KONSTR Z OCELI S 235</t>
  </si>
  <si>
    <t>Podlahové plechy:  
1.71=1,7 [A]  
Přípoje žlabů IS a kabelové žlaby  
1.1*1.03=1,1 [B]  
a+b=2,8 [C]</t>
  </si>
  <si>
    <t>34</t>
  </si>
  <si>
    <t>42194BR</t>
  </si>
  <si>
    <t>MOSTNÍ NOSNÉ DESKOVÉ KONSTR Z OCELI S 355</t>
  </si>
  <si>
    <t>nové části OK   
21.281=21,3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</si>
  <si>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</si>
  <si>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35</t>
  </si>
  <si>
    <t>MOSTNÍ NOSNÉ DESKOVÉ KONSTR Z OCELI S 355 - montáž, doprava a osazení</t>
  </si>
  <si>
    <t>montáž nosné konstrukce, přesun konstrukce, spuštění na uložení  
včetně všech pomocných a podpůrných konstrukcí a zpevněných ploch pro postavení jeřábu  
44.44+21.281=65,7 [A]</t>
  </si>
  <si>
    <t>36</t>
  </si>
  <si>
    <t>Úprava stávající OK v místě uskladnění a v mostérně včetně odvozu OK z úložiště Plzeň Koterov do mostárny,   
50=50,0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</si>
  <si>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 
výpomocí,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</si>
  <si>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37</t>
  </si>
  <si>
    <t>428731</t>
  </si>
  <si>
    <t>KALOTOVÉ LOŽISKO PRO ZATÍŽ. DO 5MN, VŠESMĚRNÉ</t>
  </si>
  <si>
    <t>38</t>
  </si>
  <si>
    <t>428732</t>
  </si>
  <si>
    <t>KALOTOVÉ LOŽISKO PRO ZATÍŽ. DO 5MN, JEDNOSMĚRNÉ</t>
  </si>
  <si>
    <t>39</t>
  </si>
  <si>
    <t>428733</t>
  </si>
  <si>
    <t>KALOTOVÉ LOŽISKO PRO ZATÍŽ. DO 5MN, PEVNÉ</t>
  </si>
  <si>
    <t>40</t>
  </si>
  <si>
    <t>451312</t>
  </si>
  <si>
    <t>PODKLADNÍ A VÝPLŇOVÉ VRSTVY Z PROSTÉHO BETONU C12/15</t>
  </si>
  <si>
    <t>výplň za ÚP: 1,39*6,8+0,81*6,8=15,0 [A]  
pod drenáží: (2,7+3,5+2,6+3,4)*1,0*0,1=1,2 [B]  
a+b=16,2 [C]</t>
  </si>
  <si>
    <t>41</t>
  </si>
  <si>
    <t>451314</t>
  </si>
  <si>
    <t>PODKLADNÍ A VÝPLŇOVÉ VRSTVY Z PROSTÉHO BETONU C25/30</t>
  </si>
  <si>
    <t>pod ÚP: (1,65*6,2*0,4)*2=8,2 [A]</t>
  </si>
  <si>
    <t>42</t>
  </si>
  <si>
    <t>45147</t>
  </si>
  <si>
    <t>PODKL A VÝPLŇ VRSTVY Z MALTY PLASTICKÉ</t>
  </si>
  <si>
    <t>Podlití ložiseka hnízd pro trny:  
0.8*0.8*0.02*4=0,1 [A]  
0.5*0.5*0.2*4=0,2 [B]  
a+b=0,3 [C]</t>
  </si>
  <si>
    <t>43</t>
  </si>
  <si>
    <t>45859</t>
  </si>
  <si>
    <t>VÝPLŇ ZA OPĚRAMI A ZDMI Z UPRAVENÉHO KAMENE</t>
  </si>
  <si>
    <t>Kamená rovnanina za opěrou:  
0,7*2,1*5,05*2=14,8 [A]</t>
  </si>
  <si>
    <t>44</t>
  </si>
  <si>
    <t>465512</t>
  </si>
  <si>
    <t>DLAŽBY Z LOMOVÉHO KAMENE NA MC</t>
  </si>
  <si>
    <t>odláždění za křídly: (9,2+9,2+9,6+9,4+1,3+1,0+0,7+1,1)*1,0+1,2*1,3*0,5*2+1,5*1,5*0,5*2=45,3 [A]  
vyústění drenáže: 1,18*4=4,7 [B]  
a+b=50,0 [C]</t>
  </si>
  <si>
    <t>Úpravy povrchů, podlahy, výplně otvorů</t>
  </si>
  <si>
    <t>45</t>
  </si>
  <si>
    <t>62745</t>
  </si>
  <si>
    <t>SPÁROVÁNÍ STARÉHO ZDIVA CEMENTOVOU MALTOU</t>
  </si>
  <si>
    <t>Do hloubky min. 80 mm, aktivovanou, objemově kompenzovanou cementopolymerní maltou za použití plastifikátorů.  
Opěry a křídla nad terénem  
20,3+21,6+58,9+67,7=168,5 [A]</t>
  </si>
  <si>
    <t>Přidružená stavební výroba</t>
  </si>
  <si>
    <t>46</t>
  </si>
  <si>
    <t>702112</t>
  </si>
  <si>
    <t>KABELOVÝ ŽLAB ZEMNÍ VČETNĚ KRYTU SVĚTLÉ ŠÍŘKY PŘES 120 DO 250 MM</t>
  </si>
  <si>
    <t>8,0+8,0=16,0 [A]</t>
  </si>
  <si>
    <t>47</t>
  </si>
  <si>
    <t>711131</t>
  </si>
  <si>
    <t>IZOLACE BĚŽNÝCH KONSTRUKCÍ PROTI VOLNĚ STÉKAJÍCÍ VODĚ ASFALTOVÝMI NÁTĚRY</t>
  </si>
  <si>
    <t>Skladba D  
opěra O1: 8,05*2+(3,5+0,57)*0,52=18,2 [A]  
opěra O2: 7,12*2+(2,7+0,56)*0,52=15,9 [B]  
a+b=34,1 [C]</t>
  </si>
  <si>
    <t>48</t>
  </si>
  <si>
    <t>711132R</t>
  </si>
  <si>
    <t>IZOLACE BĚŽNÝCH KONSTRUKCÍ PROTI VOLNĚ STÉKAJÍCÍ VODĚ ASFALTOVÝMI PÁSY</t>
  </si>
  <si>
    <t>izolace - skladba A,B a C- včetně přípravy povrchu, včetně kotvení - nerez pásky 50x5 mm včetně vrutů a zatmelení  
opěra O1: 8,66*2+2,8*5,01+1,5*5,1+1,2*6,3+1,9*8,0=61,8 [B]  
opěra O2: 7,22*2+2,87*5,01+1,5*5,1+1,2*6,3+1,35*8,0=54,8 [A]  
a+b=116,6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</si>
  <si>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</si>
  <si>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49</t>
  </si>
  <si>
    <t>711415</t>
  </si>
  <si>
    <t>R</t>
  </si>
  <si>
    <t>IZOLACE MOSTOVEK CELOPLOŠ POLYMERNÍ</t>
  </si>
  <si>
    <t>membránová izolace žlabu kolejového lože  
6,1*(23,8+0,07*2)=146,0 [A]</t>
  </si>
  <si>
    <t>50</t>
  </si>
  <si>
    <t>711509</t>
  </si>
  <si>
    <t>OCHRANA IZOLACE NA POVRCHU TEXTILIÍ - OCHRANNÁ VRSTVA</t>
  </si>
  <si>
    <t>Měkká ochrana hydroiziolace geotextilií</t>
  </si>
  <si>
    <t>izolace - skladba A,B a C   
nosná OK: 146=146.000 [A] 
opěra O1: 8,66*2+2,8*5,01+1,5*5,1+1,2*6,3+1,9*8,0=61.758 [B] 
opěra O2: 7,22*2+2,87*5,01+1,5*5,1+1,2*6,3+1,35*8,0=54.829 [C] 
Celkem: A+B+C=262.587 [D]</t>
  </si>
  <si>
    <t>51</t>
  </si>
  <si>
    <t>74C921</t>
  </si>
  <si>
    <t>PŘÍMÉ UKOLEJNĚNÍ KONSTRUKCE VŠECH TYPŮ (VČETNĚ VÝZTUŽNÝCH DVOJIC) - 1 VODIČ</t>
  </si>
  <si>
    <t>ukolejnění kovové konstrukce, průrazka s opakovatelnou funkcí, kompletní dodávka</t>
  </si>
  <si>
    <t>52</t>
  </si>
  <si>
    <t>75711R</t>
  </si>
  <si>
    <t>MĚŘENÍ VLIVU BLUDNÝCH PROUDŮ V PRŮBĚHU STAVBY</t>
  </si>
  <si>
    <t>včetně osazení 4 ks destiček - vývody pro měření</t>
  </si>
  <si>
    <t>53</t>
  </si>
  <si>
    <t>75712R</t>
  </si>
  <si>
    <t>MĚŘENÍ VLIVU BLUDNÝCH PROUDŮ PŘI DOKONČENÍ STAVBY</t>
  </si>
  <si>
    <t>55</t>
  </si>
  <si>
    <t>78314</t>
  </si>
  <si>
    <t>PROTIKOROZ OCHRANA OCEL KONSTR NÁSTŘIKEM METALIZACÍ</t>
  </si>
  <si>
    <t>třecí spoje</t>
  </si>
  <si>
    <t>Typ nátěru: D 
Systém ONS (odvozeno dle ČSN EN ISO 12944-5): 100% Zn 
Počet vrstev 1, 
Stupeň přípr. povrchu, Sa 3 
Celková tloušťka zaschlého povlaku [mikro m] 100 
Specifikace prvků OK: části vyzískané ocelové konstrukce  
0.5*0.5*4*6=6,0 [A]</t>
  </si>
  <si>
    <t>56</t>
  </si>
  <si>
    <t>783161</t>
  </si>
  <si>
    <t>PROTIKOROZ OCHRANA OK KOMBIN POVLAKEM S NÁSTŘIKEM METALIZACÍ</t>
  </si>
  <si>
    <t>nové části nosné ocelové konstrukce</t>
  </si>
  <si>
    <t>Typ nátěru: B  
Systém ONS (odvozeno dle ČSN EN ISO 12944-5): ŽSP + ONS 02  
Počet vrstev 4-5,  
Stupeň přípr. povrchu, Sa 3  
Celková tloušťka zaschlého povlaku [mikro m] 300  
Specifikace prvků OK: nové části nosné ocelové konstrukce, podlahové plechy, žlaby pro IS, mostní závěry, ložiska  
NK: 353=353,0 [A]  
Podlahy:54.1=54,1 [B]  
Žlaby:70=70,0 [C]  
a+b+c=477,1 [D]</t>
  </si>
  <si>
    <t>57</t>
  </si>
  <si>
    <t>zábradlí</t>
  </si>
  <si>
    <t>Typ nátěru: C  
Systém ONS (odvozeno dle ČSN EN ISO 12944-5): ŽSP + ONS 01  (alternativně zinkování ponorem + ONS 91)  
Počet vrstev 3-5,  
Stupeň přípr. povrchu, Sa 3 (Be)  
Celková tloušťka zaschlého povlaku [mikro m] 260  
Specifikace prvků OK: zábradlí  
70=70,0 [A]</t>
  </si>
  <si>
    <t>74</t>
  </si>
  <si>
    <t>stávající části nosné ocelové konstrukce</t>
  </si>
  <si>
    <t>Typ nátěru: B 
Systém ONS (odvozeno dle ČSN EN ISO 12944-5): ŽSP + ONS 02,   
Počet vrstev 4-5,   
Stupeň přípr. povrchu, Sa 3   
Celková tloušťka zaschlého povlaku [mikro m] 300   
Specifikace prvků OK: části vyzískané ocelové konstrukce (předpoklad odstranění metalizace 100%)    
632=632.000 [A]</t>
  </si>
  <si>
    <t>Potrubí</t>
  </si>
  <si>
    <t>58</t>
  </si>
  <si>
    <t>86346</t>
  </si>
  <si>
    <t>POTRUBÍ Z TRUB OCELOVÝCH DN DO 400MM</t>
  </si>
  <si>
    <t>Zatrubnění potoka včetně odstranění po stavbě  
30=30,0 [A]</t>
  </si>
  <si>
    <t>59</t>
  </si>
  <si>
    <t>87433</t>
  </si>
  <si>
    <t>POTRUBÍ Z TRUB PLASTOVÝCH ODPADNÍCH DN DO 150MM</t>
  </si>
  <si>
    <t>Odvodnění NK:  
1,4*14=19,6 [A]</t>
  </si>
  <si>
    <t>Ostatní konstrukce a práce</t>
  </si>
  <si>
    <t>60</t>
  </si>
  <si>
    <t>93152</t>
  </si>
  <si>
    <t>MOSTNÍ ZÁVĚRY POVRCHOVÉ POSUN DO 100MM</t>
  </si>
  <si>
    <t>Dilatační mostní závěr s posunem do 80 mm  
7.1*2=14,2 [A]</t>
  </si>
  <si>
    <t>61</t>
  </si>
  <si>
    <t>93311</t>
  </si>
  <si>
    <t>ZATĚŽOVACÍ ZKOUŠKA MOSTU STATICKÁ 1. POLE DO 300M2</t>
  </si>
  <si>
    <t>potřebná zátěž bude vyvozena  tárovacím vozem</t>
  </si>
  <si>
    <t>Potřebná zátěž bude vyvozena kolejovými jeřáby s protizávažím. Měřit se bude průhyb ve středu rozpětí, zatlačení v ložiskách, celkem 2 zatěžovací stavy. Účinnost zkušebního zatížení min. 50%.</t>
  </si>
  <si>
    <t>62</t>
  </si>
  <si>
    <t>93631</t>
  </si>
  <si>
    <t>DROBNÉ DOPLŇK KONSTR BETON MONOLIT</t>
  </si>
  <si>
    <t>KS</t>
  </si>
  <si>
    <t>letopočet výstavby vlysem do betonu  - křídlo na opěře  
2=2,0 [A]</t>
  </si>
  <si>
    <t>63</t>
  </si>
  <si>
    <t>93650R</t>
  </si>
  <si>
    <t>DROBNÉ DOPLŇK KONSTR KOVOVÉ</t>
  </si>
  <si>
    <t>Deska se zhotovitelem rekonstrukce mostu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</si>
  <si>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</si>
  <si>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64</t>
  </si>
  <si>
    <t>938443</t>
  </si>
  <si>
    <t>OČIŠTĚNÍ ZDIVA OTRYSKÁNÍM TLAKOVOU VODOU DO 1000 BARŮ</t>
  </si>
  <si>
    <t>Očištění zdiva po dokončení  
168,5=168,5 [A]</t>
  </si>
  <si>
    <t>65</t>
  </si>
  <si>
    <t>938444</t>
  </si>
  <si>
    <t>OČIŠTĚNÍ ZDIVA OTRYSKÁNÍM TLAKOVOU VODOU PŘES 1000 BARŮ</t>
  </si>
  <si>
    <t>Očištění zdiva před sanací  
168,5=168,5 [A]</t>
  </si>
  <si>
    <t>66</t>
  </si>
  <si>
    <t>938654</t>
  </si>
  <si>
    <t>OČIŠTĚNÍ OCEL KONSTR OTRYSKÁNÍM NA SUCHO KOVOVOU DRTÍ</t>
  </si>
  <si>
    <t>Části vyzískané ocelové konstrukce (předpoklad odstranění metalizace 100%)    
632=632,0 [A]]</t>
  </si>
  <si>
    <t>67</t>
  </si>
  <si>
    <t>93867</t>
  </si>
  <si>
    <t>OČIŠTĚNÍ OCEL KONSTR BROUŠENÍM</t>
  </si>
  <si>
    <t>Části vyzískané ocelové konstrukce (předpoklad 30% plochy)    
0.3*632=189,6 [B]</t>
  </si>
  <si>
    <t>68</t>
  </si>
  <si>
    <t>96613</t>
  </si>
  <si>
    <t>BOURÁNÍ KONSTRUKCÍ Z KAMENE NA MC</t>
  </si>
  <si>
    <t>Bourání kamene opěr  
opěra O1: 4,76*4,6+1,0*0,4*1,0*2+0,7*0,7*3,7*2+(4,63+4,32)*1,3=38,0 [A]  
opěra O2: 4,88*4,6+1,0*0,4*1,0*2+0,7*0,7*3,7*2+(4,26+4,58)*1,3=38,4 [B]  
(a+b)=76,4 [C]</t>
  </si>
  <si>
    <t>69</t>
  </si>
  <si>
    <t>966181</t>
  </si>
  <si>
    <t>DEMONTÁŽ KONSTRUKCÍ KOVOVÝCH S ODVOZEM DO 1KM</t>
  </si>
  <si>
    <t>odstranění staré nosné konstrukce pomocí silničního jeřábu  
včetně kovového mostního vybavení - zábradlí, podlahy, ložiska    
odhad hmotnosti dle přílohy 14 předpisu SŽDC S5 Správa mostních objektů  
35,6=35,6 [A]</t>
  </si>
  <si>
    <t>70</t>
  </si>
  <si>
    <t>967864</t>
  </si>
  <si>
    <t>VYBOURÁNÍ MOST LOŽISEK Z OCELI (OCELOLITINY)</t>
  </si>
  <si>
    <t>VYBOURÁNÍ - 4 KS OCELOVÁ TANGENCIÁLNÍ LOŽISKA (DESKY)  
4=4,0 [A]</t>
  </si>
  <si>
    <t>D.2.1.5</t>
  </si>
  <si>
    <t>Ostatní inženýrské objekty</t>
  </si>
  <si>
    <t xml:space="preserve">  SO 30-01</t>
  </si>
  <si>
    <t>Přeložky kabelu SŽ-CTD</t>
  </si>
  <si>
    <t>SO 30-01</t>
  </si>
  <si>
    <t>02910</t>
  </si>
  <si>
    <t>OSTATNÍ POŽADAVKY - ZEMĚMĚŘIČSKÁ MĚŘENÍ</t>
  </si>
  <si>
    <t>výkaz výměr</t>
  </si>
  <si>
    <t>02944</t>
  </si>
  <si>
    <t>OSTAT POŽADAVKY - DOKUMENTACE SKUTEČ PROVEDENÍ V DIGIT FORMĚ</t>
  </si>
  <si>
    <t>132738</t>
  </si>
  <si>
    <t>HLOUBENÍ RÝH ŠÍŘ DO 2M PAŽ I NEPAŽ TŘ. I, ODVOZ DO 20KM</t>
  </si>
  <si>
    <t>popis položky</t>
  </si>
  <si>
    <t>výkaz výměr 60m x 0,35 x 0,5</t>
  </si>
  <si>
    <t>17411</t>
  </si>
  <si>
    <t>ZÁSYP JAM A RÝH ZEMINOU SE ZHUTNĚNÍM</t>
  </si>
  <si>
    <t>výkaz výměr 60m x 0,35 x 0,8</t>
  </si>
  <si>
    <t>PSV - montážní práce</t>
  </si>
  <si>
    <t>701005</t>
  </si>
  <si>
    <t>VYHLEDÁVACÍ MARKER ZEMNÍ S MOŽNOSTÍ ZÁPISU</t>
  </si>
  <si>
    <t>popis položky: označení spojek ve finálním uložení</t>
  </si>
  <si>
    <t>výkaz výměr : 2 ks</t>
  </si>
  <si>
    <t>popis položky: společný žlab pro provizorní přeložku sdělovacích a zabezpečovacích kabelů</t>
  </si>
  <si>
    <t>výkaz výměr: 60m - trasa mimo mosty</t>
  </si>
  <si>
    <t>výkaz výměr: 60 m</t>
  </si>
  <si>
    <t>výkaz výměr: 605 m</t>
  </si>
  <si>
    <t>742P17</t>
  </si>
  <si>
    <t>VYHLEDÁNÍ STÁVAJÍCÍHO KABELU (MĚŘENÍ, SONDA)</t>
  </si>
  <si>
    <t>popis položky: vyhledání stávající trasy</t>
  </si>
  <si>
    <t>výkaz výměr: 2 ks</t>
  </si>
  <si>
    <t>75A322</t>
  </si>
  <si>
    <t>SPOJKA ROVNÁ PRO PLASTOVÉ KABELY S JÁDRY O PRŮMĚRU 1 MM2 PŘES 12 PÁRŮ</t>
  </si>
  <si>
    <t>výkaz výměr 2x na obou koncích</t>
  </si>
  <si>
    <t>75I221</t>
  </si>
  <si>
    <t>KABEL ZEMNÍ DVOUPLÁŠŤOVÝ BEZ PANCÍŘE PRŮMĚRU ŽÍLY 0,8 MM DO 5XN</t>
  </si>
  <si>
    <t>KMČTYŘKA</t>
  </si>
  <si>
    <t>výkaz výměr 2x 80 m x 5 čtyřek - položka vč. montáže</t>
  </si>
  <si>
    <t>75I22Y</t>
  </si>
  <si>
    <t>KABEL ZEMNÍ DVOUPLÁŠŤOVÝ BEZ PANCÍŘE PRŮMĚRU ŽÍLY 0,8 MM - DEMONTÁŽ</t>
  </si>
  <si>
    <t>výkaz výměr: 2x demontáž - stávající + provizorium</t>
  </si>
  <si>
    <t>75IJ12</t>
  </si>
  <si>
    <t>MĚŘENÍ JEDNOSMĚRNÉ NA SDĚLOVACÍM KABELU</t>
  </si>
  <si>
    <t>výkaz výměr: počet párů v kabelu</t>
  </si>
  <si>
    <t>75IJ14</t>
  </si>
  <si>
    <t>MĚŘENÍ ÚTLUMU PŘESLECHU NA BLÍZKÉM KONCI NA MÍSTNÍM SDĚL. KABELU ZA 1 ČTYŘKU XN A 1 MĚŘENÝ ÚSEK</t>
  </si>
  <si>
    <t>výkaz výměr: počet čtyřek v kabelu</t>
  </si>
  <si>
    <t>75IJ15</t>
  </si>
  <si>
    <t>MĚŘENÍ A VYROVNÁNÍ KAPACITNÍCH NEROVNOVÁH NA MÍSTNÍM SDĚLOVACÍM KABELU, KABEL DO 4 KM DÉLKY, 1 ČTYŘKA</t>
  </si>
  <si>
    <t>výkaz výměr: počet čtyřek v kabelu, 1 úsek</t>
  </si>
  <si>
    <t xml:space="preserve">  SO 30-02</t>
  </si>
  <si>
    <t>Přeložka kabelu SSZT</t>
  </si>
  <si>
    <t>SO 30-02</t>
  </si>
  <si>
    <t>132831</t>
  </si>
  <si>
    <t>HLOUBENÍ RÝH ŠÍŘ DO 2M PAŽ I NEPAŽ TŘ. II, ODVOZ DO 1KM</t>
  </si>
  <si>
    <t>výkaz výměr: 5m</t>
  </si>
  <si>
    <t>výkaz výměr: 5 m</t>
  </si>
  <si>
    <t>75A151</t>
  </si>
  <si>
    <t>KABEL METALICKÝ SE STÍNĚNÍM DO 12 PÁRŮ - DODÁVKA</t>
  </si>
  <si>
    <t>KMPÁR</t>
  </si>
  <si>
    <t>popis položky: dodávka pro provizorní i definitivní překládku</t>
  </si>
  <si>
    <t>výkaz výměr: 4P x 0,05 km</t>
  </si>
  <si>
    <t>75A237</t>
  </si>
  <si>
    <t>ZATAŽENÍ A SPOJKOVÁNÍ KABELŮ SE STÍNĚNÍM DO 12 PÁRŮ - MONTÁŽ</t>
  </si>
  <si>
    <t>popis položky: montážní k pol. č.9</t>
  </si>
  <si>
    <t>výkaz výměr dle pol.9</t>
  </si>
  <si>
    <t>75A321</t>
  </si>
  <si>
    <t>SPOJKA ROVNÁ PRO PLASTOVÉ KABELY S JÁDRY O PRŮMĚRU 1 MM2 DO 12 PÁRŮ</t>
  </si>
  <si>
    <t>popis položky: odstranění provizoria</t>
  </si>
  <si>
    <t>výkaz výměr: 1 ks</t>
  </si>
  <si>
    <t>75E137</t>
  </si>
  <si>
    <t>PŘEZKOUŠENÍ VLAKOVÝCH CEST</t>
  </si>
  <si>
    <t>popis položky: přezkoušení i po provedení provizorní přeložky</t>
  </si>
  <si>
    <t>75IH71</t>
  </si>
  <si>
    <t>UKONČENÍ KABELU SMRŠŤOVACÍ KONCOVKA DO 40 MM</t>
  </si>
  <si>
    <t>popis položky: provizorium</t>
  </si>
  <si>
    <t>výkaz výměr: (48P + 24P) x0,15 km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</si>
</sst>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0+C10+C12+C16+C18</f>
      </c>
    </row>
    <row r="7" spans="2:3" ht="12.75" customHeight="1">
      <c r="B7" s="8" t="s">
        <v>7</v>
      </c>
      <c s="10">
        <f>0+E10+E12+E16+E18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'SO 98-98'!K8+'SO 98-98'!M8</f>
      </c>
      <c s="14">
        <f>C11*0.21</f>
      </c>
      <c s="14">
        <f>C11+D11</f>
      </c>
      <c s="13">
        <f>'SO 98-98'!T7</f>
      </c>
    </row>
    <row r="12" spans="1:6" ht="12.75">
      <c r="A12" s="11" t="s">
        <v>92</v>
      </c>
      <c s="12" t="s">
        <v>93</v>
      </c>
      <c s="14">
        <f>0+C13+C14+C15</f>
      </c>
      <c s="14">
        <f>C12*0.21</f>
      </c>
      <c s="14">
        <f>0+E13+E14+E15</f>
      </c>
      <c s="13">
        <f>0+F13+F14+F15</f>
      </c>
    </row>
    <row r="13" spans="1:6" ht="12.75">
      <c r="A13" s="11" t="s">
        <v>94</v>
      </c>
      <c s="12" t="s">
        <v>95</v>
      </c>
      <c s="14">
        <f>'SO 10-01'!K8+'SO 10-01'!M8</f>
      </c>
      <c s="14">
        <f>C13*0.21</f>
      </c>
      <c s="14">
        <f>C13+D13</f>
      </c>
      <c s="13">
        <f>'SO 10-01'!T7</f>
      </c>
    </row>
    <row r="14" spans="1:6" ht="12.75">
      <c r="A14" s="11" t="s">
        <v>196</v>
      </c>
      <c s="12" t="s">
        <v>197</v>
      </c>
      <c s="14">
        <f>'SO 10-01.1'!K8+'SO 10-01.1'!M8</f>
      </c>
      <c s="14">
        <f>C14*0.21</f>
      </c>
      <c s="14">
        <f>C14+D14</f>
      </c>
      <c s="13">
        <f>'SO 10-01.1'!T7</f>
      </c>
    </row>
    <row r="15" spans="1:6" ht="12.75">
      <c r="A15" s="11" t="s">
        <v>207</v>
      </c>
      <c s="12" t="s">
        <v>208</v>
      </c>
      <c s="14">
        <f>'SO 11-01'!K8+'SO 11-01'!M8</f>
      </c>
      <c s="14">
        <f>C15*0.21</f>
      </c>
      <c s="14">
        <f>C15+D15</f>
      </c>
      <c s="13">
        <f>'SO 11-01'!T7</f>
      </c>
    </row>
    <row r="16" spans="1:6" ht="12.75">
      <c r="A16" s="11" t="s">
        <v>243</v>
      </c>
      <c s="12" t="s">
        <v>244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245</v>
      </c>
      <c s="12" t="s">
        <v>246</v>
      </c>
      <c s="14">
        <f>'SO 20-01'!K8+'SO 20-01'!M8</f>
      </c>
      <c s="14">
        <f>C17*0.21</f>
      </c>
      <c s="14">
        <f>C17+D17</f>
      </c>
      <c s="13">
        <f>'SO 20-01'!T7</f>
      </c>
    </row>
    <row r="18" spans="1:6" ht="12.75">
      <c r="A18" s="11" t="s">
        <v>529</v>
      </c>
      <c s="12" t="s">
        <v>530</v>
      </c>
      <c s="14">
        <f>0+C19+C20</f>
      </c>
      <c s="14">
        <f>C18*0.21</f>
      </c>
      <c s="14">
        <f>0+E19+E20</f>
      </c>
      <c s="13">
        <f>0+F19+F20</f>
      </c>
    </row>
    <row r="19" spans="1:6" ht="12.75">
      <c r="A19" s="11" t="s">
        <v>531</v>
      </c>
      <c s="12" t="s">
        <v>532</v>
      </c>
      <c s="14">
        <f>'SO 30-01'!K8+'SO 30-01'!M8</f>
      </c>
      <c s="14">
        <f>C19*0.21</f>
      </c>
      <c s="14">
        <f>C19+D19</f>
      </c>
      <c s="13">
        <f>'SO 30-01'!T7</f>
      </c>
    </row>
    <row r="20" spans="1:6" ht="12.75">
      <c r="A20" s="11" t="s">
        <v>578</v>
      </c>
      <c s="12" t="s">
        <v>579</v>
      </c>
      <c s="14">
        <f>'SO 30-02'!K8+'SO 30-02'!M8</f>
      </c>
      <c s="14">
        <f>C20*0.21</f>
      </c>
      <c s="14">
        <f>C20+D20</f>
      </c>
      <c s="13">
        <f>'SO 30-02'!T7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45</v>
      </c>
      <c r="E8" s="30" t="s">
        <v>17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57</v>
      </c>
    </row>
    <row r="13" spans="1:5" ht="89.2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51</v>
      </c>
      <c s="6" t="s">
        <v>61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62</v>
      </c>
    </row>
    <row r="16" spans="1:5" ht="12.75">
      <c r="A16" s="35" t="s">
        <v>56</v>
      </c>
      <c r="E16" s="40" t="s">
        <v>63</v>
      </c>
    </row>
    <row r="17" spans="1:5" ht="102">
      <c r="A17" t="s">
        <v>58</v>
      </c>
      <c r="E17" s="39" t="s">
        <v>64</v>
      </c>
    </row>
    <row r="18" spans="1:16" ht="12.75">
      <c r="A18" t="s">
        <v>49</v>
      </c>
      <c s="34" t="s">
        <v>26</v>
      </c>
      <c s="34" t="s">
        <v>65</v>
      </c>
      <c s="35" t="s">
        <v>51</v>
      </c>
      <c s="6" t="s">
        <v>66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67</v>
      </c>
    </row>
    <row r="20" spans="1:5" ht="12.75">
      <c r="A20" s="35" t="s">
        <v>56</v>
      </c>
      <c r="E20" s="40" t="s">
        <v>68</v>
      </c>
    </row>
    <row r="21" spans="1:5" ht="38.25">
      <c r="A21" t="s">
        <v>58</v>
      </c>
      <c r="E21" s="39" t="s">
        <v>69</v>
      </c>
    </row>
    <row r="22" spans="1:13" ht="12.75">
      <c r="A22" t="s">
        <v>46</v>
      </c>
      <c r="C22" s="31" t="s">
        <v>27</v>
      </c>
      <c r="E22" s="33" t="s">
        <v>70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49</v>
      </c>
      <c s="34" t="s">
        <v>71</v>
      </c>
      <c s="34" t="s">
        <v>72</v>
      </c>
      <c s="35" t="s">
        <v>51</v>
      </c>
      <c s="6" t="s">
        <v>73</v>
      </c>
      <c s="36" t="s">
        <v>53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74</v>
      </c>
    </row>
    <row r="25" spans="1:5" ht="12.75">
      <c r="A25" s="35" t="s">
        <v>56</v>
      </c>
      <c r="E25" s="40" t="s">
        <v>51</v>
      </c>
    </row>
    <row r="26" spans="1:5" ht="89.25">
      <c r="A26" t="s">
        <v>58</v>
      </c>
      <c r="E26" s="39" t="s">
        <v>75</v>
      </c>
    </row>
    <row r="27" spans="1:16" ht="12.75">
      <c r="A27" t="s">
        <v>49</v>
      </c>
      <c s="34" t="s">
        <v>76</v>
      </c>
      <c s="34" t="s">
        <v>77</v>
      </c>
      <c s="35" t="s">
        <v>51</v>
      </c>
      <c s="6" t="s">
        <v>78</v>
      </c>
      <c s="36" t="s">
        <v>53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74</v>
      </c>
    </row>
    <row r="29" spans="1:5" ht="12.75">
      <c r="A29" s="35" t="s">
        <v>56</v>
      </c>
      <c r="E29" s="40" t="s">
        <v>51</v>
      </c>
    </row>
    <row r="30" spans="1:5" ht="76.5">
      <c r="A30" t="s">
        <v>58</v>
      </c>
      <c r="E30" s="39" t="s">
        <v>79</v>
      </c>
    </row>
    <row r="31" spans="1:16" ht="12.75">
      <c r="A31" t="s">
        <v>49</v>
      </c>
      <c s="34" t="s">
        <v>80</v>
      </c>
      <c s="34" t="s">
        <v>81</v>
      </c>
      <c s="35" t="s">
        <v>51</v>
      </c>
      <c s="6" t="s">
        <v>82</v>
      </c>
      <c s="36" t="s">
        <v>53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83</v>
      </c>
    </row>
    <row r="33" spans="1:5" ht="12.75">
      <c r="A33" s="35" t="s">
        <v>56</v>
      </c>
      <c r="E33" s="40" t="s">
        <v>51</v>
      </c>
    </row>
    <row r="34" spans="1:5" ht="25.5">
      <c r="A34" t="s">
        <v>58</v>
      </c>
      <c r="E34" s="39" t="s">
        <v>84</v>
      </c>
    </row>
    <row r="35" spans="1:16" ht="12.75">
      <c r="A35" t="s">
        <v>49</v>
      </c>
      <c s="34" t="s">
        <v>85</v>
      </c>
      <c s="34" t="s">
        <v>86</v>
      </c>
      <c s="35" t="s">
        <v>51</v>
      </c>
      <c s="6" t="s">
        <v>87</v>
      </c>
      <c s="36" t="s">
        <v>88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89</v>
      </c>
    </row>
    <row r="37" spans="1:5" ht="12.75">
      <c r="A37" s="35" t="s">
        <v>56</v>
      </c>
      <c r="E37" s="40" t="s">
        <v>90</v>
      </c>
    </row>
    <row r="38" spans="1:5" ht="25.5">
      <c r="A38" t="s">
        <v>58</v>
      </c>
      <c r="E38" s="39" t="s">
        <v>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92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92</v>
      </c>
      <c r="E4" s="26" t="s">
        <v>93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COUNTIFS(L8:L96,"=0",A8:A96,"P")+COUNTIFS(L8:L96,"",A8:A96,"P")+SUM(Q8:Q96)</f>
      </c>
    </row>
    <row r="8" spans="1:13" ht="12.75">
      <c r="A8" t="s">
        <v>44</v>
      </c>
      <c r="C8" s="28" t="s">
        <v>96</v>
      </c>
      <c r="E8" s="30" t="s">
        <v>95</v>
      </c>
      <c r="J8" s="29">
        <f>0+J9+J30+J59</f>
      </c>
      <c s="29">
        <f>0+K9+K30+K59</f>
      </c>
      <c s="29">
        <f>0+L9+L30+L59</f>
      </c>
      <c s="29">
        <f>0+M9+M30+M59</f>
      </c>
    </row>
    <row r="9" spans="1:13" ht="12.75">
      <c r="A9" t="s">
        <v>46</v>
      </c>
      <c r="C9" s="31" t="s">
        <v>97</v>
      </c>
      <c r="E9" s="33" t="s">
        <v>98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99</v>
      </c>
      <c s="34" t="s">
        <v>100</v>
      </c>
      <c s="35" t="s">
        <v>101</v>
      </c>
      <c s="6" t="s">
        <v>102</v>
      </c>
      <c s="36" t="s">
        <v>103</v>
      </c>
      <c s="37">
        <v>182.8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02">
      <c r="A12" s="35" t="s">
        <v>56</v>
      </c>
      <c r="E12" s="40" t="s">
        <v>104</v>
      </c>
    </row>
    <row r="13" spans="1:5" ht="140.25">
      <c r="A13" t="s">
        <v>58</v>
      </c>
      <c r="E13" s="39" t="s">
        <v>105</v>
      </c>
    </row>
    <row r="14" spans="1:16" ht="25.5">
      <c r="A14" t="s">
        <v>49</v>
      </c>
      <c s="34" t="s">
        <v>106</v>
      </c>
      <c s="34" t="s">
        <v>107</v>
      </c>
      <c s="35" t="s">
        <v>108</v>
      </c>
      <c s="6" t="s">
        <v>109</v>
      </c>
      <c s="36" t="s">
        <v>110</v>
      </c>
      <c s="37">
        <v>16.6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25.5">
      <c r="A16" s="35" t="s">
        <v>56</v>
      </c>
      <c r="E16" s="40" t="s">
        <v>111</v>
      </c>
    </row>
    <row r="17" spans="1:5" ht="140.25">
      <c r="A17" t="s">
        <v>58</v>
      </c>
      <c r="E17" s="39" t="s">
        <v>105</v>
      </c>
    </row>
    <row r="18" spans="1:16" ht="25.5">
      <c r="A18" t="s">
        <v>49</v>
      </c>
      <c s="34" t="s">
        <v>112</v>
      </c>
      <c s="34" t="s">
        <v>113</v>
      </c>
      <c s="35" t="s">
        <v>114</v>
      </c>
      <c s="6" t="s">
        <v>115</v>
      </c>
      <c s="36" t="s">
        <v>103</v>
      </c>
      <c s="37">
        <v>0.1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116</v>
      </c>
    </row>
    <row r="21" spans="1:5" ht="140.25">
      <c r="A21" t="s">
        <v>58</v>
      </c>
      <c r="E21" s="39" t="s">
        <v>105</v>
      </c>
    </row>
    <row r="22" spans="1:16" ht="25.5">
      <c r="A22" t="s">
        <v>49</v>
      </c>
      <c s="34" t="s">
        <v>117</v>
      </c>
      <c s="34" t="s">
        <v>118</v>
      </c>
      <c s="35" t="s">
        <v>119</v>
      </c>
      <c s="6" t="s">
        <v>120</v>
      </c>
      <c s="36" t="s">
        <v>103</v>
      </c>
      <c s="37">
        <v>11.8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63.75">
      <c r="A24" s="35" t="s">
        <v>56</v>
      </c>
      <c r="E24" s="40" t="s">
        <v>121</v>
      </c>
    </row>
    <row r="25" spans="1:5" ht="140.25">
      <c r="A25" t="s">
        <v>58</v>
      </c>
      <c r="E25" s="39" t="s">
        <v>105</v>
      </c>
    </row>
    <row r="26" spans="1:16" ht="25.5">
      <c r="A26" t="s">
        <v>49</v>
      </c>
      <c s="34" t="s">
        <v>122</v>
      </c>
      <c s="34" t="s">
        <v>123</v>
      </c>
      <c s="35" t="s">
        <v>124</v>
      </c>
      <c s="6" t="s">
        <v>125</v>
      </c>
      <c s="36" t="s">
        <v>103</v>
      </c>
      <c s="37">
        <v>4.1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25.5">
      <c r="A28" s="35" t="s">
        <v>56</v>
      </c>
      <c r="E28" s="40" t="s">
        <v>126</v>
      </c>
    </row>
    <row r="29" spans="1:5" ht="140.25">
      <c r="A29" t="s">
        <v>58</v>
      </c>
      <c r="E29" s="39" t="s">
        <v>105</v>
      </c>
    </row>
    <row r="30" spans="1:13" ht="12.75">
      <c r="A30" t="s">
        <v>46</v>
      </c>
      <c r="C30" s="31" t="s">
        <v>76</v>
      </c>
      <c r="E30" s="33" t="s">
        <v>127</v>
      </c>
      <c r="J30" s="32">
        <f>0</f>
      </c>
      <c s="32">
        <f>0</f>
      </c>
      <c s="32">
        <f>0+L31+L35+L39+L43+L47+L51+L55</f>
      </c>
      <c s="32">
        <f>0+M31+M35+M39+M43+M47+M51+M55</f>
      </c>
    </row>
    <row r="31" spans="1:16" ht="12.75">
      <c r="A31" t="s">
        <v>49</v>
      </c>
      <c s="34" t="s">
        <v>47</v>
      </c>
      <c s="34" t="s">
        <v>128</v>
      </c>
      <c s="35" t="s">
        <v>51</v>
      </c>
      <c s="6" t="s">
        <v>129</v>
      </c>
      <c s="36" t="s">
        <v>130</v>
      </c>
      <c s="37">
        <v>260.1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51</v>
      </c>
    </row>
    <row r="33" spans="1:5" ht="51">
      <c r="A33" s="35" t="s">
        <v>56</v>
      </c>
      <c r="E33" s="40" t="s">
        <v>131</v>
      </c>
    </row>
    <row r="34" spans="1:5" ht="89.25">
      <c r="A34" t="s">
        <v>58</v>
      </c>
      <c r="E34" s="39" t="s">
        <v>132</v>
      </c>
    </row>
    <row r="35" spans="1:16" ht="12.75">
      <c r="A35" t="s">
        <v>49</v>
      </c>
      <c s="34" t="s">
        <v>27</v>
      </c>
      <c s="34" t="s">
        <v>133</v>
      </c>
      <c s="35" t="s">
        <v>51</v>
      </c>
      <c s="6" t="s">
        <v>134</v>
      </c>
      <c s="36" t="s">
        <v>130</v>
      </c>
      <c s="37">
        <v>12.7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51</v>
      </c>
    </row>
    <row r="37" spans="1:5" ht="38.25">
      <c r="A37" s="35" t="s">
        <v>56</v>
      </c>
      <c r="E37" s="40" t="s">
        <v>135</v>
      </c>
    </row>
    <row r="38" spans="1:5" ht="89.25">
      <c r="A38" t="s">
        <v>58</v>
      </c>
      <c r="E38" s="39" t="s">
        <v>132</v>
      </c>
    </row>
    <row r="39" spans="1:16" ht="25.5">
      <c r="A39" t="s">
        <v>49</v>
      </c>
      <c s="34" t="s">
        <v>26</v>
      </c>
      <c s="34" t="s">
        <v>136</v>
      </c>
      <c s="35" t="s">
        <v>51</v>
      </c>
      <c s="6" t="s">
        <v>137</v>
      </c>
      <c s="36" t="s">
        <v>138</v>
      </c>
      <c s="37">
        <v>113.1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51</v>
      </c>
    </row>
    <row r="41" spans="1:5" ht="51">
      <c r="A41" s="35" t="s">
        <v>56</v>
      </c>
      <c r="E41" s="40" t="s">
        <v>139</v>
      </c>
    </row>
    <row r="42" spans="1:5" ht="306">
      <c r="A42" t="s">
        <v>58</v>
      </c>
      <c r="E42" s="39" t="s">
        <v>140</v>
      </c>
    </row>
    <row r="43" spans="1:16" ht="25.5">
      <c r="A43" t="s">
        <v>49</v>
      </c>
      <c s="34" t="s">
        <v>71</v>
      </c>
      <c s="34" t="s">
        <v>141</v>
      </c>
      <c s="35" t="s">
        <v>51</v>
      </c>
      <c s="6" t="s">
        <v>142</v>
      </c>
      <c s="36" t="s">
        <v>138</v>
      </c>
      <c s="37">
        <v>441.6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51</v>
      </c>
    </row>
    <row r="45" spans="1:5" ht="89.25">
      <c r="A45" s="35" t="s">
        <v>56</v>
      </c>
      <c r="E45" s="40" t="s">
        <v>143</v>
      </c>
    </row>
    <row r="46" spans="1:5" ht="114.75">
      <c r="A46" t="s">
        <v>58</v>
      </c>
      <c r="E46" s="39" t="s">
        <v>144</v>
      </c>
    </row>
    <row r="47" spans="1:16" ht="12.75">
      <c r="A47" t="s">
        <v>49</v>
      </c>
      <c s="34" t="s">
        <v>76</v>
      </c>
      <c s="34" t="s">
        <v>145</v>
      </c>
      <c s="35" t="s">
        <v>51</v>
      </c>
      <c s="6" t="s">
        <v>146</v>
      </c>
      <c s="36" t="s">
        <v>88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147</v>
      </c>
      <c>
        <f>(M47*21)/100</f>
      </c>
      <c t="s">
        <v>27</v>
      </c>
    </row>
    <row r="48" spans="1:5" ht="12.75">
      <c r="A48" s="35" t="s">
        <v>55</v>
      </c>
      <c r="E48" s="39" t="s">
        <v>51</v>
      </c>
    </row>
    <row r="49" spans="1:5" ht="12.75">
      <c r="A49" s="35" t="s">
        <v>56</v>
      </c>
      <c r="E49" s="40" t="s">
        <v>51</v>
      </c>
    </row>
    <row r="50" spans="1:5" ht="12.75">
      <c r="A50" t="s">
        <v>58</v>
      </c>
      <c r="E50" s="39" t="s">
        <v>148</v>
      </c>
    </row>
    <row r="51" spans="1:16" ht="12.75">
      <c r="A51" t="s">
        <v>49</v>
      </c>
      <c s="34" t="s">
        <v>149</v>
      </c>
      <c s="34" t="s">
        <v>150</v>
      </c>
      <c s="35" t="s">
        <v>51</v>
      </c>
      <c s="6" t="s">
        <v>151</v>
      </c>
      <c s="36" t="s">
        <v>138</v>
      </c>
      <c s="37">
        <v>110.4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38.25">
      <c r="A53" s="35" t="s">
        <v>56</v>
      </c>
      <c r="E53" s="40" t="s">
        <v>152</v>
      </c>
    </row>
    <row r="54" spans="1:5" ht="12.75">
      <c r="A54" t="s">
        <v>58</v>
      </c>
      <c r="E54" s="39" t="s">
        <v>51</v>
      </c>
    </row>
    <row r="55" spans="1:16" ht="12.75">
      <c r="A55" t="s">
        <v>49</v>
      </c>
      <c s="34" t="s">
        <v>153</v>
      </c>
      <c s="34" t="s">
        <v>154</v>
      </c>
      <c s="35" t="s">
        <v>51</v>
      </c>
      <c s="6" t="s">
        <v>155</v>
      </c>
      <c s="36" t="s">
        <v>138</v>
      </c>
      <c s="37">
        <v>35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56</v>
      </c>
      <c r="E57" s="40" t="s">
        <v>156</v>
      </c>
    </row>
    <row r="58" spans="1:5" ht="12.75">
      <c r="A58" t="s">
        <v>58</v>
      </c>
      <c r="E58" s="39" t="s">
        <v>51</v>
      </c>
    </row>
    <row r="59" spans="1:13" ht="12.75">
      <c r="A59" t="s">
        <v>46</v>
      </c>
      <c r="C59" s="31" t="s">
        <v>157</v>
      </c>
      <c r="E59" s="33" t="s">
        <v>158</v>
      </c>
      <c r="J59" s="32">
        <f>0</f>
      </c>
      <c s="32">
        <f>0</f>
      </c>
      <c s="32">
        <f>0+L60+L64+L68+L72+L76+L80+L84+L88+L92+L96</f>
      </c>
      <c s="32">
        <f>0+M60+M64+M68+M72+M76+M80+M84+M88+M92+M96</f>
      </c>
    </row>
    <row r="60" spans="1:16" ht="12.75">
      <c r="A60" t="s">
        <v>49</v>
      </c>
      <c s="34" t="s">
        <v>80</v>
      </c>
      <c s="34" t="s">
        <v>159</v>
      </c>
      <c s="35" t="s">
        <v>51</v>
      </c>
      <c s="6" t="s">
        <v>160</v>
      </c>
      <c s="36" t="s">
        <v>88</v>
      </c>
      <c s="37">
        <v>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147</v>
      </c>
      <c>
        <f>(M60*21)/100</f>
      </c>
      <c t="s">
        <v>27</v>
      </c>
    </row>
    <row r="61" spans="1:5" ht="12.75">
      <c r="A61" s="35" t="s">
        <v>55</v>
      </c>
      <c r="E61" s="39" t="s">
        <v>51</v>
      </c>
    </row>
    <row r="62" spans="1:5" ht="89.25">
      <c r="A62" s="35" t="s">
        <v>56</v>
      </c>
      <c r="E62" s="40" t="s">
        <v>161</v>
      </c>
    </row>
    <row r="63" spans="1:5" ht="12.75">
      <c r="A63" t="s">
        <v>58</v>
      </c>
      <c r="E63" s="39" t="s">
        <v>148</v>
      </c>
    </row>
    <row r="64" spans="1:16" ht="12.75">
      <c r="A64" t="s">
        <v>49</v>
      </c>
      <c s="34" t="s">
        <v>85</v>
      </c>
      <c s="34" t="s">
        <v>162</v>
      </c>
      <c s="35" t="s">
        <v>51</v>
      </c>
      <c s="6" t="s">
        <v>163</v>
      </c>
      <c s="36" t="s">
        <v>88</v>
      </c>
      <c s="37">
        <v>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147</v>
      </c>
      <c>
        <f>(M64*21)/100</f>
      </c>
      <c t="s">
        <v>27</v>
      </c>
    </row>
    <row r="65" spans="1:5" ht="12.75">
      <c r="A65" s="35" t="s">
        <v>55</v>
      </c>
      <c r="E65" s="39" t="s">
        <v>51</v>
      </c>
    </row>
    <row r="66" spans="1:5" ht="12.75">
      <c r="A66" s="35" t="s">
        <v>56</v>
      </c>
      <c r="E66" s="40" t="s">
        <v>51</v>
      </c>
    </row>
    <row r="67" spans="1:5" ht="12.75">
      <c r="A67" t="s">
        <v>58</v>
      </c>
      <c r="E67" s="39" t="s">
        <v>148</v>
      </c>
    </row>
    <row r="68" spans="1:16" ht="12.75">
      <c r="A68" t="s">
        <v>49</v>
      </c>
      <c s="34" t="s">
        <v>164</v>
      </c>
      <c s="34" t="s">
        <v>165</v>
      </c>
      <c s="35" t="s">
        <v>51</v>
      </c>
      <c s="6" t="s">
        <v>166</v>
      </c>
      <c s="36" t="s">
        <v>88</v>
      </c>
      <c s="37">
        <v>3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147</v>
      </c>
      <c>
        <f>(M68*21)/100</f>
      </c>
      <c t="s">
        <v>27</v>
      </c>
    </row>
    <row r="69" spans="1:5" ht="12.75">
      <c r="A69" s="35" t="s">
        <v>55</v>
      </c>
      <c r="E69" s="39" t="s">
        <v>51</v>
      </c>
    </row>
    <row r="70" spans="1:5" ht="12.75">
      <c r="A70" s="35" t="s">
        <v>56</v>
      </c>
      <c r="E70" s="40" t="s">
        <v>51</v>
      </c>
    </row>
    <row r="71" spans="1:5" ht="12.75">
      <c r="A71" t="s">
        <v>58</v>
      </c>
      <c r="E71" s="39" t="s">
        <v>148</v>
      </c>
    </row>
    <row r="72" spans="1:16" ht="12.75">
      <c r="A72" t="s">
        <v>49</v>
      </c>
      <c s="34" t="s">
        <v>157</v>
      </c>
      <c s="34" t="s">
        <v>167</v>
      </c>
      <c s="35" t="s">
        <v>51</v>
      </c>
      <c s="6" t="s">
        <v>168</v>
      </c>
      <c s="36" t="s">
        <v>130</v>
      </c>
      <c s="37">
        <v>211.2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147</v>
      </c>
      <c>
        <f>(M72*21)/100</f>
      </c>
      <c t="s">
        <v>27</v>
      </c>
    </row>
    <row r="73" spans="1:5" ht="12.75">
      <c r="A73" s="35" t="s">
        <v>55</v>
      </c>
      <c r="E73" s="39" t="s">
        <v>51</v>
      </c>
    </row>
    <row r="74" spans="1:5" ht="38.25">
      <c r="A74" s="35" t="s">
        <v>56</v>
      </c>
      <c r="E74" s="40" t="s">
        <v>169</v>
      </c>
    </row>
    <row r="75" spans="1:5" ht="12.75">
      <c r="A75" t="s">
        <v>58</v>
      </c>
      <c r="E75" s="39" t="s">
        <v>148</v>
      </c>
    </row>
    <row r="76" spans="1:16" ht="25.5">
      <c r="A76" t="s">
        <v>49</v>
      </c>
      <c s="34" t="s">
        <v>170</v>
      </c>
      <c s="34" t="s">
        <v>171</v>
      </c>
      <c s="35" t="s">
        <v>51</v>
      </c>
      <c s="6" t="s">
        <v>172</v>
      </c>
      <c s="36" t="s">
        <v>173</v>
      </c>
      <c s="37">
        <v>801.8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147</v>
      </c>
      <c>
        <f>(M76*21)/100</f>
      </c>
      <c t="s">
        <v>27</v>
      </c>
    </row>
    <row r="77" spans="1:5" ht="12.75">
      <c r="A77" s="35" t="s">
        <v>55</v>
      </c>
      <c r="E77" s="39" t="s">
        <v>51</v>
      </c>
    </row>
    <row r="78" spans="1:5" ht="51">
      <c r="A78" s="35" t="s">
        <v>56</v>
      </c>
      <c r="E78" s="40" t="s">
        <v>174</v>
      </c>
    </row>
    <row r="79" spans="1:5" ht="12.75">
      <c r="A79" t="s">
        <v>58</v>
      </c>
      <c r="E79" s="39" t="s">
        <v>148</v>
      </c>
    </row>
    <row r="80" spans="1:16" ht="25.5">
      <c r="A80" t="s">
        <v>49</v>
      </c>
      <c s="34" t="s">
        <v>175</v>
      </c>
      <c s="34" t="s">
        <v>176</v>
      </c>
      <c s="35" t="s">
        <v>51</v>
      </c>
      <c s="6" t="s">
        <v>177</v>
      </c>
      <c s="36" t="s">
        <v>173</v>
      </c>
      <c s="37">
        <v>3421.5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147</v>
      </c>
      <c>
        <f>(M80*21)/100</f>
      </c>
      <c t="s">
        <v>27</v>
      </c>
    </row>
    <row r="81" spans="1:5" ht="12.75">
      <c r="A81" s="35" t="s">
        <v>55</v>
      </c>
      <c r="E81" s="39" t="s">
        <v>51</v>
      </c>
    </row>
    <row r="82" spans="1:5" ht="51">
      <c r="A82" s="35" t="s">
        <v>56</v>
      </c>
      <c r="E82" s="40" t="s">
        <v>178</v>
      </c>
    </row>
    <row r="83" spans="1:5" ht="12.75">
      <c r="A83" t="s">
        <v>58</v>
      </c>
      <c r="E83" s="39" t="s">
        <v>148</v>
      </c>
    </row>
    <row r="84" spans="1:16" ht="12.75">
      <c r="A84" t="s">
        <v>49</v>
      </c>
      <c s="34" t="s">
        <v>179</v>
      </c>
      <c s="34" t="s">
        <v>180</v>
      </c>
      <c s="35" t="s">
        <v>51</v>
      </c>
      <c s="6" t="s">
        <v>181</v>
      </c>
      <c s="36" t="s">
        <v>138</v>
      </c>
      <c s="37">
        <v>90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147</v>
      </c>
      <c>
        <f>(M84*21)/100</f>
      </c>
      <c t="s">
        <v>27</v>
      </c>
    </row>
    <row r="85" spans="1:5" ht="12.75">
      <c r="A85" s="35" t="s">
        <v>55</v>
      </c>
      <c r="E85" s="39" t="s">
        <v>51</v>
      </c>
    </row>
    <row r="86" spans="1:5" ht="38.25">
      <c r="A86" s="35" t="s">
        <v>56</v>
      </c>
      <c r="E86" s="40" t="s">
        <v>182</v>
      </c>
    </row>
    <row r="87" spans="1:5" ht="12.75">
      <c r="A87" t="s">
        <v>58</v>
      </c>
      <c r="E87" s="39" t="s">
        <v>148</v>
      </c>
    </row>
    <row r="88" spans="1:16" ht="25.5">
      <c r="A88" t="s">
        <v>49</v>
      </c>
      <c s="34" t="s">
        <v>183</v>
      </c>
      <c s="34" t="s">
        <v>184</v>
      </c>
      <c s="35" t="s">
        <v>51</v>
      </c>
      <c s="6" t="s">
        <v>185</v>
      </c>
      <c s="36" t="s">
        <v>186</v>
      </c>
      <c s="37">
        <v>608.4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147</v>
      </c>
      <c>
        <f>(M88*21)/100</f>
      </c>
      <c t="s">
        <v>27</v>
      </c>
    </row>
    <row r="89" spans="1:5" ht="12.75">
      <c r="A89" s="35" t="s">
        <v>55</v>
      </c>
      <c r="E89" s="39" t="s">
        <v>51</v>
      </c>
    </row>
    <row r="90" spans="1:5" ht="229.5">
      <c r="A90" s="35" t="s">
        <v>56</v>
      </c>
      <c r="E90" s="40" t="s">
        <v>187</v>
      </c>
    </row>
    <row r="91" spans="1:5" ht="12.75">
      <c r="A91" t="s">
        <v>58</v>
      </c>
      <c r="E91" s="39" t="s">
        <v>148</v>
      </c>
    </row>
    <row r="92" spans="1:16" ht="25.5">
      <c r="A92" t="s">
        <v>49</v>
      </c>
      <c s="34" t="s">
        <v>188</v>
      </c>
      <c s="34" t="s">
        <v>189</v>
      </c>
      <c s="35" t="s">
        <v>51</v>
      </c>
      <c s="6" t="s">
        <v>190</v>
      </c>
      <c s="36" t="s">
        <v>138</v>
      </c>
      <c s="37">
        <v>23.1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147</v>
      </c>
      <c>
        <f>(M92*21)/100</f>
      </c>
      <c t="s">
        <v>27</v>
      </c>
    </row>
    <row r="93" spans="1:5" ht="12.75">
      <c r="A93" s="35" t="s">
        <v>55</v>
      </c>
      <c r="E93" s="39" t="s">
        <v>51</v>
      </c>
    </row>
    <row r="94" spans="1:5" ht="12.75">
      <c r="A94" s="35" t="s">
        <v>56</v>
      </c>
      <c r="E94" s="40" t="s">
        <v>191</v>
      </c>
    </row>
    <row r="95" spans="1:5" ht="12.75">
      <c r="A95" t="s">
        <v>58</v>
      </c>
      <c r="E95" s="39" t="s">
        <v>148</v>
      </c>
    </row>
    <row r="96" spans="1:16" ht="25.5">
      <c r="A96" t="s">
        <v>49</v>
      </c>
      <c s="34" t="s">
        <v>192</v>
      </c>
      <c s="34" t="s">
        <v>193</v>
      </c>
      <c s="35" t="s">
        <v>51</v>
      </c>
      <c s="6" t="s">
        <v>194</v>
      </c>
      <c s="36" t="s">
        <v>186</v>
      </c>
      <c s="37">
        <v>206.8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147</v>
      </c>
      <c>
        <f>(M96*21)/100</f>
      </c>
      <c t="s">
        <v>27</v>
      </c>
    </row>
    <row r="97" spans="1:5" ht="12.75">
      <c r="A97" s="35" t="s">
        <v>55</v>
      </c>
      <c r="E97" s="39" t="s">
        <v>51</v>
      </c>
    </row>
    <row r="98" spans="1:5" ht="89.25">
      <c r="A98" s="35" t="s">
        <v>56</v>
      </c>
      <c r="E98" s="40" t="s">
        <v>195</v>
      </c>
    </row>
    <row r="99" spans="1:5" ht="12.75">
      <c r="A99" t="s">
        <v>58</v>
      </c>
      <c r="E99" s="39" t="s">
        <v>148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92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92</v>
      </c>
      <c r="E4" s="26" t="s">
        <v>93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COUNTIFS(L8:L18,"=0",A8:A18,"P")+COUNTIFS(L8:L18,"",A8:A18,"P")+SUM(Q8:Q18)</f>
      </c>
    </row>
    <row r="8" spans="1:13" ht="12.75">
      <c r="A8" t="s">
        <v>44</v>
      </c>
      <c r="C8" s="28" t="s">
        <v>198</v>
      </c>
      <c r="E8" s="30" t="s">
        <v>197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76</v>
      </c>
      <c r="E9" s="33" t="s">
        <v>127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133</v>
      </c>
      <c s="35" t="s">
        <v>51</v>
      </c>
      <c s="6" t="s">
        <v>134</v>
      </c>
      <c s="36" t="s">
        <v>130</v>
      </c>
      <c s="37">
        <v>12.7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199</v>
      </c>
    </row>
    <row r="13" spans="1:5" ht="89.25">
      <c r="A13" t="s">
        <v>58</v>
      </c>
      <c r="E13" s="39" t="s">
        <v>132</v>
      </c>
    </row>
    <row r="14" spans="1:16" ht="25.5">
      <c r="A14" t="s">
        <v>49</v>
      </c>
      <c s="34" t="s">
        <v>27</v>
      </c>
      <c s="34" t="s">
        <v>200</v>
      </c>
      <c s="35" t="s">
        <v>51</v>
      </c>
      <c s="6" t="s">
        <v>201</v>
      </c>
      <c s="36" t="s">
        <v>138</v>
      </c>
      <c s="37">
        <v>110.4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202</v>
      </c>
    </row>
    <row r="17" spans="1:5" ht="255">
      <c r="A17" t="s">
        <v>58</v>
      </c>
      <c r="E17" s="39" t="s">
        <v>203</v>
      </c>
    </row>
    <row r="18" spans="1:16" ht="25.5">
      <c r="A18" t="s">
        <v>49</v>
      </c>
      <c s="34" t="s">
        <v>26</v>
      </c>
      <c s="34" t="s">
        <v>204</v>
      </c>
      <c s="35" t="s">
        <v>51</v>
      </c>
      <c s="6" t="s">
        <v>205</v>
      </c>
      <c s="36" t="s">
        <v>138</v>
      </c>
      <c s="37">
        <v>113.1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206</v>
      </c>
    </row>
    <row r="21" spans="1:5" ht="255">
      <c r="A21" t="s">
        <v>58</v>
      </c>
      <c r="E21" s="39" t="s">
        <v>203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92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92</v>
      </c>
      <c r="E4" s="26" t="s">
        <v>93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COUNTIFS(L8:L51,"=0",A8:A51,"P")+COUNTIFS(L8:L51,"",A8:A51,"P")+SUM(Q8:Q51)</f>
      </c>
    </row>
    <row r="8" spans="1:13" ht="12.75">
      <c r="A8" t="s">
        <v>44</v>
      </c>
      <c r="C8" s="28" t="s">
        <v>209</v>
      </c>
      <c r="E8" s="30" t="s">
        <v>208</v>
      </c>
      <c r="J8" s="29">
        <f>0+J9+J18+J27+J32+J37+J42</f>
      </c>
      <c s="29">
        <f>0+K9+K18+K27+K32+K37+K42</f>
      </c>
      <c s="29">
        <f>0+L9+L18+L27+L32+L37+L42</f>
      </c>
      <c s="29">
        <f>0+M9+M18+M27+M32+M37+M42</f>
      </c>
    </row>
    <row r="9" spans="1:13" ht="12.75">
      <c r="A9" t="s">
        <v>46</v>
      </c>
      <c r="C9" s="31" t="s">
        <v>97</v>
      </c>
      <c r="E9" s="33" t="s">
        <v>98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210</v>
      </c>
      <c s="35" t="s">
        <v>51</v>
      </c>
      <c s="6" t="s">
        <v>211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147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51</v>
      </c>
    </row>
    <row r="13" spans="1:5" ht="12.75">
      <c r="A13" t="s">
        <v>58</v>
      </c>
      <c r="E13" s="39" t="s">
        <v>148</v>
      </c>
    </row>
    <row r="14" spans="1:16" ht="25.5">
      <c r="A14" t="s">
        <v>49</v>
      </c>
      <c s="34" t="s">
        <v>170</v>
      </c>
      <c s="34" t="s">
        <v>212</v>
      </c>
      <c s="35" t="s">
        <v>213</v>
      </c>
      <c s="6" t="s">
        <v>214</v>
      </c>
      <c s="36" t="s">
        <v>103</v>
      </c>
      <c s="37">
        <v>257.5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65.75">
      <c r="A16" s="35" t="s">
        <v>56</v>
      </c>
      <c r="E16" s="40" t="s">
        <v>215</v>
      </c>
    </row>
    <row r="17" spans="1:5" ht="140.25">
      <c r="A17" t="s">
        <v>58</v>
      </c>
      <c r="E17" s="39" t="s">
        <v>105</v>
      </c>
    </row>
    <row r="18" spans="1:13" ht="12.75">
      <c r="A18" t="s">
        <v>46</v>
      </c>
      <c r="C18" s="31" t="s">
        <v>47</v>
      </c>
      <c r="E18" s="33" t="s">
        <v>216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27</v>
      </c>
      <c s="34" t="s">
        <v>217</v>
      </c>
      <c s="35" t="s">
        <v>51</v>
      </c>
      <c s="6" t="s">
        <v>218</v>
      </c>
      <c s="36" t="s">
        <v>130</v>
      </c>
      <c s="37">
        <v>128.7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147</v>
      </c>
      <c>
        <f>(M19*21)/100</f>
      </c>
      <c t="s">
        <v>27</v>
      </c>
    </row>
    <row r="20" spans="1:5" ht="12.75">
      <c r="A20" s="35" t="s">
        <v>55</v>
      </c>
      <c r="E20" s="39" t="s">
        <v>51</v>
      </c>
    </row>
    <row r="21" spans="1:5" ht="127.5">
      <c r="A21" s="35" t="s">
        <v>56</v>
      </c>
      <c r="E21" s="40" t="s">
        <v>219</v>
      </c>
    </row>
    <row r="22" spans="1:5" ht="12.75">
      <c r="A22" t="s">
        <v>58</v>
      </c>
      <c r="E22" s="39" t="s">
        <v>148</v>
      </c>
    </row>
    <row r="23" spans="1:16" ht="12.75">
      <c r="A23" t="s">
        <v>49</v>
      </c>
      <c s="34" t="s">
        <v>26</v>
      </c>
      <c s="34" t="s">
        <v>220</v>
      </c>
      <c s="35" t="s">
        <v>51</v>
      </c>
      <c s="6" t="s">
        <v>221</v>
      </c>
      <c s="36" t="s">
        <v>130</v>
      </c>
      <c s="37">
        <v>11.1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147</v>
      </c>
      <c>
        <f>(M23*21)/100</f>
      </c>
      <c t="s">
        <v>27</v>
      </c>
    </row>
    <row r="24" spans="1:5" ht="12.75">
      <c r="A24" s="35" t="s">
        <v>55</v>
      </c>
      <c r="E24" s="39" t="s">
        <v>51</v>
      </c>
    </row>
    <row r="25" spans="1:5" ht="114.75">
      <c r="A25" s="35" t="s">
        <v>56</v>
      </c>
      <c r="E25" s="40" t="s">
        <v>222</v>
      </c>
    </row>
    <row r="26" spans="1:5" ht="12.75">
      <c r="A26" t="s">
        <v>58</v>
      </c>
      <c r="E26" s="39" t="s">
        <v>148</v>
      </c>
    </row>
    <row r="27" spans="1:13" ht="12.75">
      <c r="A27" t="s">
        <v>46</v>
      </c>
      <c r="C27" s="31" t="s">
        <v>26</v>
      </c>
      <c r="E27" s="33" t="s">
        <v>223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71</v>
      </c>
      <c s="34" t="s">
        <v>224</v>
      </c>
      <c s="35" t="s">
        <v>51</v>
      </c>
      <c s="6" t="s">
        <v>225</v>
      </c>
      <c s="36" t="s">
        <v>130</v>
      </c>
      <c s="37">
        <v>6.1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147</v>
      </c>
      <c>
        <f>(M28*21)/100</f>
      </c>
      <c t="s">
        <v>27</v>
      </c>
    </row>
    <row r="29" spans="1:5" ht="12.75">
      <c r="A29" s="35" t="s">
        <v>55</v>
      </c>
      <c r="E29" s="39" t="s">
        <v>51</v>
      </c>
    </row>
    <row r="30" spans="1:5" ht="12.75">
      <c r="A30" s="35" t="s">
        <v>56</v>
      </c>
      <c r="E30" s="40" t="s">
        <v>226</v>
      </c>
    </row>
    <row r="31" spans="1:5" ht="12.75">
      <c r="A31" t="s">
        <v>58</v>
      </c>
      <c r="E31" s="39" t="s">
        <v>148</v>
      </c>
    </row>
    <row r="32" spans="1:13" ht="12.75">
      <c r="A32" t="s">
        <v>46</v>
      </c>
      <c r="C32" s="31" t="s">
        <v>71</v>
      </c>
      <c r="E32" s="33" t="s">
        <v>227</v>
      </c>
      <c r="J32" s="32">
        <f>0</f>
      </c>
      <c s="32">
        <f>0</f>
      </c>
      <c s="32">
        <f>0+L33</f>
      </c>
      <c s="32">
        <f>0+M33</f>
      </c>
    </row>
    <row r="33" spans="1:16" ht="12.75">
      <c r="A33" t="s">
        <v>49</v>
      </c>
      <c s="34" t="s">
        <v>76</v>
      </c>
      <c s="34" t="s">
        <v>228</v>
      </c>
      <c s="35" t="s">
        <v>51</v>
      </c>
      <c s="6" t="s">
        <v>229</v>
      </c>
      <c s="36" t="s">
        <v>130</v>
      </c>
      <c s="37">
        <v>2.2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147</v>
      </c>
      <c>
        <f>(M33*21)/100</f>
      </c>
      <c t="s">
        <v>27</v>
      </c>
    </row>
    <row r="34" spans="1:5" ht="12.75">
      <c r="A34" s="35" t="s">
        <v>55</v>
      </c>
      <c r="E34" s="39" t="s">
        <v>51</v>
      </c>
    </row>
    <row r="35" spans="1:5" ht="12.75">
      <c r="A35" s="35" t="s">
        <v>56</v>
      </c>
      <c r="E35" s="40" t="s">
        <v>230</v>
      </c>
    </row>
    <row r="36" spans="1:5" ht="12.75">
      <c r="A36" t="s">
        <v>58</v>
      </c>
      <c r="E36" s="39" t="s">
        <v>148</v>
      </c>
    </row>
    <row r="37" spans="1:13" ht="12.75">
      <c r="A37" t="s">
        <v>46</v>
      </c>
      <c r="C37" s="31" t="s">
        <v>76</v>
      </c>
      <c r="E37" s="33" t="s">
        <v>127</v>
      </c>
      <c r="J37" s="32">
        <f>0</f>
      </c>
      <c s="32">
        <f>0</f>
      </c>
      <c s="32">
        <f>0+L38</f>
      </c>
      <c s="32">
        <f>0+M38</f>
      </c>
    </row>
    <row r="38" spans="1:16" ht="25.5">
      <c r="A38" t="s">
        <v>49</v>
      </c>
      <c s="34" t="s">
        <v>80</v>
      </c>
      <c s="34" t="s">
        <v>231</v>
      </c>
      <c s="35" t="s">
        <v>51</v>
      </c>
      <c s="6" t="s">
        <v>232</v>
      </c>
      <c s="36" t="s">
        <v>130</v>
      </c>
      <c s="37">
        <v>77.3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14.75">
      <c r="A40" s="35" t="s">
        <v>56</v>
      </c>
      <c r="E40" s="40" t="s">
        <v>233</v>
      </c>
    </row>
    <row r="41" spans="1:5" ht="344.25">
      <c r="A41" t="s">
        <v>58</v>
      </c>
      <c r="E41" s="39" t="s">
        <v>234</v>
      </c>
    </row>
    <row r="42" spans="1:13" ht="12.75">
      <c r="A42" t="s">
        <v>46</v>
      </c>
      <c r="C42" s="31" t="s">
        <v>85</v>
      </c>
      <c r="E42" s="33" t="s">
        <v>235</v>
      </c>
      <c r="J42" s="32">
        <f>0</f>
      </c>
      <c s="32">
        <f>0</f>
      </c>
      <c s="32">
        <f>0+L43+L47+L51</f>
      </c>
      <c s="32">
        <f>0+M43+M47+M51</f>
      </c>
    </row>
    <row r="43" spans="1:16" ht="12.75">
      <c r="A43" t="s">
        <v>49</v>
      </c>
      <c s="34" t="s">
        <v>85</v>
      </c>
      <c s="34" t="s">
        <v>236</v>
      </c>
      <c s="35" t="s">
        <v>51</v>
      </c>
      <c s="6" t="s">
        <v>237</v>
      </c>
      <c s="36" t="s">
        <v>138</v>
      </c>
      <c s="37">
        <v>24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147</v>
      </c>
      <c>
        <f>(M43*21)/100</f>
      </c>
      <c t="s">
        <v>27</v>
      </c>
    </row>
    <row r="44" spans="1:5" ht="12.75">
      <c r="A44" s="35" t="s">
        <v>55</v>
      </c>
      <c r="E44" s="39" t="s">
        <v>51</v>
      </c>
    </row>
    <row r="45" spans="1:5" ht="12.75">
      <c r="A45" s="35" t="s">
        <v>56</v>
      </c>
      <c r="E45" s="40" t="s">
        <v>238</v>
      </c>
    </row>
    <row r="46" spans="1:5" ht="12.75">
      <c r="A46" t="s">
        <v>58</v>
      </c>
      <c r="E46" s="39" t="s">
        <v>148</v>
      </c>
    </row>
    <row r="47" spans="1:16" ht="12.75">
      <c r="A47" t="s">
        <v>49</v>
      </c>
      <c s="34" t="s">
        <v>164</v>
      </c>
      <c s="34" t="s">
        <v>239</v>
      </c>
      <c s="35" t="s">
        <v>51</v>
      </c>
      <c s="6" t="s">
        <v>240</v>
      </c>
      <c s="36" t="s">
        <v>138</v>
      </c>
      <c s="37">
        <v>24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147</v>
      </c>
      <c>
        <f>(M47*21)/100</f>
      </c>
      <c t="s">
        <v>27</v>
      </c>
    </row>
    <row r="48" spans="1:5" ht="12.75">
      <c r="A48" s="35" t="s">
        <v>55</v>
      </c>
      <c r="E48" s="39" t="s">
        <v>51</v>
      </c>
    </row>
    <row r="49" spans="1:5" ht="12.75">
      <c r="A49" s="35" t="s">
        <v>56</v>
      </c>
      <c r="E49" s="40" t="s">
        <v>51</v>
      </c>
    </row>
    <row r="50" spans="1:5" ht="12.75">
      <c r="A50" t="s">
        <v>58</v>
      </c>
      <c r="E50" s="39" t="s">
        <v>148</v>
      </c>
    </row>
    <row r="51" spans="1:16" ht="25.5">
      <c r="A51" t="s">
        <v>49</v>
      </c>
      <c s="34" t="s">
        <v>157</v>
      </c>
      <c s="34" t="s">
        <v>241</v>
      </c>
      <c s="35" t="s">
        <v>51</v>
      </c>
      <c s="6" t="s">
        <v>242</v>
      </c>
      <c s="36" t="s">
        <v>138</v>
      </c>
      <c s="37">
        <v>24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147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12.75">
      <c r="A53" s="35" t="s">
        <v>56</v>
      </c>
      <c r="E53" s="40" t="s">
        <v>51</v>
      </c>
    </row>
    <row r="54" spans="1:5" ht="12.75">
      <c r="A54" t="s">
        <v>58</v>
      </c>
      <c r="E54" s="39" t="s">
        <v>148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3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243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243</v>
      </c>
      <c r="E4" s="26" t="s">
        <v>244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COUNTIFS(L8:L306,"=0",A8:A306,"P")+COUNTIFS(L8:L306,"",A8:A306,"P")+SUM(Q8:Q306)</f>
      </c>
    </row>
    <row r="8" spans="1:13" ht="12.75">
      <c r="A8" t="s">
        <v>44</v>
      </c>
      <c r="C8" s="28" t="s">
        <v>247</v>
      </c>
      <c r="E8" s="30" t="s">
        <v>246</v>
      </c>
      <c r="J8" s="29">
        <f>0+J9+J46+J83+J128+J153+J202+J207+J256+J265</f>
      </c>
      <c s="29">
        <f>0+K9+K46+K83+K128+K153+K202+K207+K256+K265</f>
      </c>
      <c s="29">
        <f>0+L9+L46+L83+L128+L153+L202+L207+L256+L265</f>
      </c>
      <c s="29">
        <f>0+M9+M46+M83+M128+M153+M202+M207+M256+M265</f>
      </c>
    </row>
    <row r="9" spans="1:13" ht="12.75">
      <c r="A9" t="s">
        <v>46</v>
      </c>
      <c r="C9" s="31" t="s">
        <v>97</v>
      </c>
      <c r="E9" s="33" t="s">
        <v>98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49</v>
      </c>
      <c s="34" t="s">
        <v>47</v>
      </c>
      <c s="34" t="s">
        <v>248</v>
      </c>
      <c s="35" t="s">
        <v>51</v>
      </c>
      <c s="6" t="s">
        <v>249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25.5">
      <c r="A11" s="35" t="s">
        <v>55</v>
      </c>
      <c r="E11" s="39" t="s">
        <v>250</v>
      </c>
    </row>
    <row r="12" spans="1:5" ht="12.75">
      <c r="A12" s="35" t="s">
        <v>56</v>
      </c>
      <c r="E12" s="40" t="s">
        <v>51</v>
      </c>
    </row>
    <row r="13" spans="1:5" ht="12.75">
      <c r="A13" t="s">
        <v>58</v>
      </c>
      <c r="E13" s="39" t="s">
        <v>251</v>
      </c>
    </row>
    <row r="14" spans="1:16" ht="12.75">
      <c r="A14" t="s">
        <v>49</v>
      </c>
      <c s="34" t="s">
        <v>27</v>
      </c>
      <c s="34" t="s">
        <v>252</v>
      </c>
      <c s="35" t="s">
        <v>51</v>
      </c>
      <c s="6" t="s">
        <v>253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254</v>
      </c>
    </row>
    <row r="16" spans="1:5" ht="12.75">
      <c r="A16" s="35" t="s">
        <v>56</v>
      </c>
      <c r="E16" s="40" t="s">
        <v>51</v>
      </c>
    </row>
    <row r="17" spans="1:5" ht="12.75">
      <c r="A17" t="s">
        <v>58</v>
      </c>
      <c r="E17" s="39" t="s">
        <v>251</v>
      </c>
    </row>
    <row r="18" spans="1:16" ht="12.75">
      <c r="A18" t="s">
        <v>49</v>
      </c>
      <c s="34" t="s">
        <v>26</v>
      </c>
      <c s="34" t="s">
        <v>255</v>
      </c>
      <c s="35" t="s">
        <v>51</v>
      </c>
      <c s="6" t="s">
        <v>256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147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257</v>
      </c>
    </row>
    <row r="21" spans="1:5" ht="12.75">
      <c r="A21" t="s">
        <v>58</v>
      </c>
      <c r="E21" s="39" t="s">
        <v>148</v>
      </c>
    </row>
    <row r="22" spans="1:16" ht="12.75">
      <c r="A22" t="s">
        <v>49</v>
      </c>
      <c s="34" t="s">
        <v>71</v>
      </c>
      <c s="34" t="s">
        <v>210</v>
      </c>
      <c s="35" t="s">
        <v>51</v>
      </c>
      <c s="6" t="s">
        <v>211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147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258</v>
      </c>
    </row>
    <row r="25" spans="1:5" ht="12.75">
      <c r="A25" t="s">
        <v>58</v>
      </c>
      <c r="E25" s="39" t="s">
        <v>148</v>
      </c>
    </row>
    <row r="26" spans="1:16" ht="12.75">
      <c r="A26" t="s">
        <v>49</v>
      </c>
      <c s="34" t="s">
        <v>76</v>
      </c>
      <c s="34" t="s">
        <v>259</v>
      </c>
      <c s="35" t="s">
        <v>51</v>
      </c>
      <c s="6" t="s">
        <v>260</v>
      </c>
      <c s="36" t="s">
        <v>53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147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261</v>
      </c>
    </row>
    <row r="29" spans="1:5" ht="12.75">
      <c r="A29" t="s">
        <v>58</v>
      </c>
      <c r="E29" s="39" t="s">
        <v>148</v>
      </c>
    </row>
    <row r="30" spans="1:16" ht="12.75">
      <c r="A30" t="s">
        <v>49</v>
      </c>
      <c s="34" t="s">
        <v>80</v>
      </c>
      <c s="34" t="s">
        <v>262</v>
      </c>
      <c s="35" t="s">
        <v>51</v>
      </c>
      <c s="6" t="s">
        <v>263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147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264</v>
      </c>
    </row>
    <row r="33" spans="1:5" ht="12.75">
      <c r="A33" t="s">
        <v>58</v>
      </c>
      <c r="E33" s="39" t="s">
        <v>148</v>
      </c>
    </row>
    <row r="34" spans="1:16" ht="12.75">
      <c r="A34" t="s">
        <v>49</v>
      </c>
      <c s="34" t="s">
        <v>265</v>
      </c>
      <c s="34" t="s">
        <v>266</v>
      </c>
      <c s="35" t="s">
        <v>267</v>
      </c>
      <c s="6" t="s">
        <v>268</v>
      </c>
      <c s="36" t="s">
        <v>103</v>
      </c>
      <c s="37">
        <v>575.8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51">
      <c r="A36" s="35" t="s">
        <v>56</v>
      </c>
      <c r="E36" s="40" t="s">
        <v>269</v>
      </c>
    </row>
    <row r="37" spans="1:5" ht="25.5">
      <c r="A37" t="s">
        <v>58</v>
      </c>
      <c r="E37" s="39" t="s">
        <v>270</v>
      </c>
    </row>
    <row r="38" spans="1:16" ht="12.75">
      <c r="A38" t="s">
        <v>49</v>
      </c>
      <c s="34" t="s">
        <v>271</v>
      </c>
      <c s="34" t="s">
        <v>266</v>
      </c>
      <c s="35" t="s">
        <v>272</v>
      </c>
      <c s="6" t="s">
        <v>268</v>
      </c>
      <c s="36" t="s">
        <v>103</v>
      </c>
      <c s="37">
        <v>198.6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51">
      <c r="A40" s="35" t="s">
        <v>56</v>
      </c>
      <c r="E40" s="40" t="s">
        <v>273</v>
      </c>
    </row>
    <row r="41" spans="1:5" ht="25.5">
      <c r="A41" t="s">
        <v>58</v>
      </c>
      <c r="E41" s="39" t="s">
        <v>270</v>
      </c>
    </row>
    <row r="42" spans="1:16" ht="25.5">
      <c r="A42" t="s">
        <v>49</v>
      </c>
      <c s="34" t="s">
        <v>274</v>
      </c>
      <c s="34" t="s">
        <v>123</v>
      </c>
      <c s="35" t="s">
        <v>275</v>
      </c>
      <c s="6" t="s">
        <v>125</v>
      </c>
      <c s="36" t="s">
        <v>103</v>
      </c>
      <c s="37">
        <v>4.4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25.5">
      <c r="A44" s="35" t="s">
        <v>56</v>
      </c>
      <c r="E44" s="40" t="s">
        <v>276</v>
      </c>
    </row>
    <row r="45" spans="1:5" ht="140.25">
      <c r="A45" t="s">
        <v>58</v>
      </c>
      <c r="E45" s="39" t="s">
        <v>277</v>
      </c>
    </row>
    <row r="46" spans="1:13" ht="12.75">
      <c r="A46" t="s">
        <v>46</v>
      </c>
      <c r="C46" s="31" t="s">
        <v>47</v>
      </c>
      <c r="E46" s="33" t="s">
        <v>216</v>
      </c>
      <c r="J46" s="32">
        <f>0</f>
      </c>
      <c s="32">
        <f>0</f>
      </c>
      <c s="32">
        <f>0+L47+L51+L55+L59+L63+L67+L71+L75+L79</f>
      </c>
      <c s="32">
        <f>0+M47+M51+M55+M59+M63+M67+M71+M75+M79</f>
      </c>
    </row>
    <row r="47" spans="1:16" ht="12.75">
      <c r="A47" t="s">
        <v>49</v>
      </c>
      <c s="34" t="s">
        <v>85</v>
      </c>
      <c s="34" t="s">
        <v>278</v>
      </c>
      <c s="35" t="s">
        <v>51</v>
      </c>
      <c s="6" t="s">
        <v>279</v>
      </c>
      <c s="36" t="s">
        <v>280</v>
      </c>
      <c s="37">
        <v>30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147</v>
      </c>
      <c>
        <f>(M47*21)/100</f>
      </c>
      <c t="s">
        <v>27</v>
      </c>
    </row>
    <row r="48" spans="1:5" ht="12.75">
      <c r="A48" s="35" t="s">
        <v>55</v>
      </c>
      <c r="E48" s="39" t="s">
        <v>51</v>
      </c>
    </row>
    <row r="49" spans="1:5" ht="12.75">
      <c r="A49" s="35" t="s">
        <v>56</v>
      </c>
      <c r="E49" s="40" t="s">
        <v>281</v>
      </c>
    </row>
    <row r="50" spans="1:5" ht="12.75">
      <c r="A50" t="s">
        <v>58</v>
      </c>
      <c r="E50" s="39" t="s">
        <v>148</v>
      </c>
    </row>
    <row r="51" spans="1:16" ht="12.75">
      <c r="A51" t="s">
        <v>49</v>
      </c>
      <c s="34" t="s">
        <v>164</v>
      </c>
      <c s="34" t="s">
        <v>282</v>
      </c>
      <c s="35" t="s">
        <v>51</v>
      </c>
      <c s="6" t="s">
        <v>283</v>
      </c>
      <c s="36" t="s">
        <v>88</v>
      </c>
      <c s="37">
        <v>28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147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12.75">
      <c r="A53" s="35" t="s">
        <v>56</v>
      </c>
      <c r="E53" s="40" t="s">
        <v>281</v>
      </c>
    </row>
    <row r="54" spans="1:5" ht="12.75">
      <c r="A54" t="s">
        <v>58</v>
      </c>
      <c r="E54" s="39" t="s">
        <v>148</v>
      </c>
    </row>
    <row r="55" spans="1:16" ht="12.75">
      <c r="A55" t="s">
        <v>49</v>
      </c>
      <c s="34" t="s">
        <v>157</v>
      </c>
      <c s="34" t="s">
        <v>284</v>
      </c>
      <c s="35" t="s">
        <v>51</v>
      </c>
      <c s="6" t="s">
        <v>285</v>
      </c>
      <c s="36" t="s">
        <v>88</v>
      </c>
      <c s="37">
        <v>14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147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56</v>
      </c>
      <c r="E57" s="40" t="s">
        <v>281</v>
      </c>
    </row>
    <row r="58" spans="1:5" ht="12.75">
      <c r="A58" t="s">
        <v>58</v>
      </c>
      <c r="E58" s="39" t="s">
        <v>148</v>
      </c>
    </row>
    <row r="59" spans="1:16" ht="12.75">
      <c r="A59" t="s">
        <v>49</v>
      </c>
      <c s="34" t="s">
        <v>170</v>
      </c>
      <c s="34" t="s">
        <v>286</v>
      </c>
      <c s="35" t="s">
        <v>51</v>
      </c>
      <c s="6" t="s">
        <v>287</v>
      </c>
      <c s="36" t="s">
        <v>88</v>
      </c>
      <c s="37">
        <v>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147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12.75">
      <c r="A61" s="35" t="s">
        <v>56</v>
      </c>
      <c r="E61" s="40" t="s">
        <v>281</v>
      </c>
    </row>
    <row r="62" spans="1:5" ht="12.75">
      <c r="A62" t="s">
        <v>58</v>
      </c>
      <c r="E62" s="39" t="s">
        <v>148</v>
      </c>
    </row>
    <row r="63" spans="1:16" ht="12.75">
      <c r="A63" t="s">
        <v>49</v>
      </c>
      <c s="34" t="s">
        <v>175</v>
      </c>
      <c s="34" t="s">
        <v>288</v>
      </c>
      <c s="35" t="s">
        <v>51</v>
      </c>
      <c s="6" t="s">
        <v>289</v>
      </c>
      <c s="36" t="s">
        <v>130</v>
      </c>
      <c s="37">
        <v>287.9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147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51">
      <c r="A65" s="35" t="s">
        <v>56</v>
      </c>
      <c r="E65" s="40" t="s">
        <v>290</v>
      </c>
    </row>
    <row r="66" spans="1:5" ht="12.75">
      <c r="A66" t="s">
        <v>58</v>
      </c>
      <c r="E66" s="39" t="s">
        <v>148</v>
      </c>
    </row>
    <row r="67" spans="1:16" ht="12.75">
      <c r="A67" t="s">
        <v>49</v>
      </c>
      <c s="34" t="s">
        <v>179</v>
      </c>
      <c s="34" t="s">
        <v>291</v>
      </c>
      <c s="35" t="s">
        <v>51</v>
      </c>
      <c s="6" t="s">
        <v>292</v>
      </c>
      <c s="36" t="s">
        <v>130</v>
      </c>
      <c s="37">
        <v>64.7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147</v>
      </c>
      <c>
        <f>(M67*21)/100</f>
      </c>
      <c t="s">
        <v>27</v>
      </c>
    </row>
    <row r="68" spans="1:5" ht="12.75">
      <c r="A68" s="35" t="s">
        <v>55</v>
      </c>
      <c r="E68" s="39" t="s">
        <v>51</v>
      </c>
    </row>
    <row r="69" spans="1:5" ht="25.5">
      <c r="A69" s="35" t="s">
        <v>56</v>
      </c>
      <c r="E69" s="40" t="s">
        <v>293</v>
      </c>
    </row>
    <row r="70" spans="1:5" ht="12.75">
      <c r="A70" t="s">
        <v>58</v>
      </c>
      <c r="E70" s="39" t="s">
        <v>148</v>
      </c>
    </row>
    <row r="71" spans="1:16" ht="12.75">
      <c r="A71" t="s">
        <v>49</v>
      </c>
      <c s="34" t="s">
        <v>183</v>
      </c>
      <c s="34" t="s">
        <v>294</v>
      </c>
      <c s="35" t="s">
        <v>51</v>
      </c>
      <c s="6" t="s">
        <v>295</v>
      </c>
      <c s="36" t="s">
        <v>280</v>
      </c>
      <c s="37">
        <v>1575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147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25.5">
      <c r="A73" s="35" t="s">
        <v>56</v>
      </c>
      <c r="E73" s="40" t="s">
        <v>296</v>
      </c>
    </row>
    <row r="74" spans="1:5" ht="12.75">
      <c r="A74" t="s">
        <v>58</v>
      </c>
      <c r="E74" s="39" t="s">
        <v>148</v>
      </c>
    </row>
    <row r="75" spans="1:16" ht="12.75">
      <c r="A75" t="s">
        <v>49</v>
      </c>
      <c s="34" t="s">
        <v>188</v>
      </c>
      <c s="34" t="s">
        <v>297</v>
      </c>
      <c s="35" t="s">
        <v>51</v>
      </c>
      <c s="6" t="s">
        <v>298</v>
      </c>
      <c s="36" t="s">
        <v>280</v>
      </c>
      <c s="37">
        <v>220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147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12.75">
      <c r="A77" s="35" t="s">
        <v>56</v>
      </c>
      <c r="E77" s="40" t="s">
        <v>299</v>
      </c>
    </row>
    <row r="78" spans="1:5" ht="12.75">
      <c r="A78" t="s">
        <v>58</v>
      </c>
      <c r="E78" s="39" t="s">
        <v>148</v>
      </c>
    </row>
    <row r="79" spans="1:16" ht="12.75">
      <c r="A79" t="s">
        <v>49</v>
      </c>
      <c s="34" t="s">
        <v>192</v>
      </c>
      <c s="34" t="s">
        <v>300</v>
      </c>
      <c s="35" t="s">
        <v>51</v>
      </c>
      <c s="6" t="s">
        <v>301</v>
      </c>
      <c s="36" t="s">
        <v>280</v>
      </c>
      <c s="37">
        <v>220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147</v>
      </c>
      <c>
        <f>(M79*21)/100</f>
      </c>
      <c t="s">
        <v>27</v>
      </c>
    </row>
    <row r="80" spans="1:5" ht="12.75">
      <c r="A80" s="35" t="s">
        <v>55</v>
      </c>
      <c r="E80" s="39" t="s">
        <v>51</v>
      </c>
    </row>
    <row r="81" spans="1:5" ht="12.75">
      <c r="A81" s="35" t="s">
        <v>56</v>
      </c>
      <c r="E81" s="40" t="s">
        <v>299</v>
      </c>
    </row>
    <row r="82" spans="1:5" ht="12.75">
      <c r="A82" t="s">
        <v>58</v>
      </c>
      <c r="E82" s="39" t="s">
        <v>148</v>
      </c>
    </row>
    <row r="83" spans="1:13" ht="12.75">
      <c r="A83" t="s">
        <v>46</v>
      </c>
      <c r="C83" s="31" t="s">
        <v>27</v>
      </c>
      <c r="E83" s="33" t="s">
        <v>302</v>
      </c>
      <c r="J83" s="32">
        <f>0</f>
      </c>
      <c s="32">
        <f>0</f>
      </c>
      <c s="32">
        <f>0+L84+L88+L92+L96+L100+L104+L108+L112+L116+L120+L124</f>
      </c>
      <c s="32">
        <f>0+M84+M88+M92+M96+M100+M104+M108+M112+M116+M120+M124</f>
      </c>
    </row>
    <row r="84" spans="1:16" ht="12.75">
      <c r="A84" t="s">
        <v>49</v>
      </c>
      <c s="34" t="s">
        <v>99</v>
      </c>
      <c s="34" t="s">
        <v>303</v>
      </c>
      <c s="35" t="s">
        <v>51</v>
      </c>
      <c s="6" t="s">
        <v>304</v>
      </c>
      <c s="36" t="s">
        <v>138</v>
      </c>
      <c s="37">
        <v>25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147</v>
      </c>
      <c>
        <f>(M84*21)/100</f>
      </c>
      <c t="s">
        <v>27</v>
      </c>
    </row>
    <row r="85" spans="1:5" ht="12.75">
      <c r="A85" s="35" t="s">
        <v>55</v>
      </c>
      <c r="E85" s="39" t="s">
        <v>51</v>
      </c>
    </row>
    <row r="86" spans="1:5" ht="12.75">
      <c r="A86" s="35" t="s">
        <v>56</v>
      </c>
      <c r="E86" s="40" t="s">
        <v>305</v>
      </c>
    </row>
    <row r="87" spans="1:5" ht="12.75">
      <c r="A87" t="s">
        <v>58</v>
      </c>
      <c r="E87" s="39" t="s">
        <v>148</v>
      </c>
    </row>
    <row r="88" spans="1:16" ht="12.75">
      <c r="A88" t="s">
        <v>49</v>
      </c>
      <c s="34" t="s">
        <v>106</v>
      </c>
      <c s="34" t="s">
        <v>306</v>
      </c>
      <c s="35" t="s">
        <v>51</v>
      </c>
      <c s="6" t="s">
        <v>307</v>
      </c>
      <c s="36" t="s">
        <v>130</v>
      </c>
      <c s="37">
        <v>66.4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147</v>
      </c>
      <c>
        <f>(M88*21)/100</f>
      </c>
      <c t="s">
        <v>27</v>
      </c>
    </row>
    <row r="89" spans="1:5" ht="12.75">
      <c r="A89" s="35" t="s">
        <v>55</v>
      </c>
      <c r="E89" s="39" t="s">
        <v>51</v>
      </c>
    </row>
    <row r="90" spans="1:5" ht="25.5">
      <c r="A90" s="35" t="s">
        <v>56</v>
      </c>
      <c r="E90" s="40" t="s">
        <v>308</v>
      </c>
    </row>
    <row r="91" spans="1:5" ht="12.75">
      <c r="A91" t="s">
        <v>58</v>
      </c>
      <c r="E91" s="39" t="s">
        <v>148</v>
      </c>
    </row>
    <row r="92" spans="1:16" ht="12.75">
      <c r="A92" t="s">
        <v>49</v>
      </c>
      <c s="34" t="s">
        <v>112</v>
      </c>
      <c s="34" t="s">
        <v>309</v>
      </c>
      <c s="35" t="s">
        <v>51</v>
      </c>
      <c s="6" t="s">
        <v>310</v>
      </c>
      <c s="36" t="s">
        <v>138</v>
      </c>
      <c s="37">
        <v>32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51</v>
      </c>
    </row>
    <row r="94" spans="1:5" ht="25.5">
      <c r="A94" s="35" t="s">
        <v>56</v>
      </c>
      <c r="E94" s="40" t="s">
        <v>311</v>
      </c>
    </row>
    <row r="95" spans="1:5" ht="51">
      <c r="A95" t="s">
        <v>58</v>
      </c>
      <c r="E95" s="39" t="s">
        <v>312</v>
      </c>
    </row>
    <row r="96" spans="1:16" ht="12.75">
      <c r="A96" t="s">
        <v>49</v>
      </c>
      <c s="34" t="s">
        <v>117</v>
      </c>
      <c s="34" t="s">
        <v>313</v>
      </c>
      <c s="35" t="s">
        <v>51</v>
      </c>
      <c s="6" t="s">
        <v>314</v>
      </c>
      <c s="36" t="s">
        <v>138</v>
      </c>
      <c s="37">
        <v>144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147</v>
      </c>
      <c>
        <f>(M96*21)/100</f>
      </c>
      <c t="s">
        <v>27</v>
      </c>
    </row>
    <row r="97" spans="1:5" ht="12.75">
      <c r="A97" s="35" t="s">
        <v>55</v>
      </c>
      <c r="E97" s="39" t="s">
        <v>51</v>
      </c>
    </row>
    <row r="98" spans="1:5" ht="63.75">
      <c r="A98" s="35" t="s">
        <v>56</v>
      </c>
      <c r="E98" s="40" t="s">
        <v>315</v>
      </c>
    </row>
    <row r="99" spans="1:5" ht="12.75">
      <c r="A99" t="s">
        <v>58</v>
      </c>
      <c r="E99" s="39" t="s">
        <v>148</v>
      </c>
    </row>
    <row r="100" spans="1:16" ht="25.5">
      <c r="A100" t="s">
        <v>49</v>
      </c>
      <c s="34" t="s">
        <v>122</v>
      </c>
      <c s="34" t="s">
        <v>316</v>
      </c>
      <c s="35" t="s">
        <v>51</v>
      </c>
      <c s="6" t="s">
        <v>317</v>
      </c>
      <c s="36" t="s">
        <v>138</v>
      </c>
      <c s="37">
        <v>348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147</v>
      </c>
      <c>
        <f>(M100*21)/100</f>
      </c>
      <c t="s">
        <v>27</v>
      </c>
    </row>
    <row r="101" spans="1:5" ht="12.75">
      <c r="A101" s="35" t="s">
        <v>55</v>
      </c>
      <c r="E101" s="39" t="s">
        <v>318</v>
      </c>
    </row>
    <row r="102" spans="1:5" ht="102">
      <c r="A102" s="35" t="s">
        <v>56</v>
      </c>
      <c r="E102" s="40" t="s">
        <v>319</v>
      </c>
    </row>
    <row r="103" spans="1:5" ht="12.75">
      <c r="A103" t="s">
        <v>58</v>
      </c>
      <c r="E103" s="39" t="s">
        <v>148</v>
      </c>
    </row>
    <row r="104" spans="1:16" ht="12.75">
      <c r="A104" t="s">
        <v>49</v>
      </c>
      <c s="34" t="s">
        <v>149</v>
      </c>
      <c s="34" t="s">
        <v>320</v>
      </c>
      <c s="35" t="s">
        <v>51</v>
      </c>
      <c s="6" t="s">
        <v>321</v>
      </c>
      <c s="36" t="s">
        <v>138</v>
      </c>
      <c s="37">
        <v>1081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51</v>
      </c>
    </row>
    <row r="106" spans="1:5" ht="63.75">
      <c r="A106" s="35" t="s">
        <v>56</v>
      </c>
      <c r="E106" s="40" t="s">
        <v>322</v>
      </c>
    </row>
    <row r="107" spans="1:5" ht="63.75">
      <c r="A107" t="s">
        <v>58</v>
      </c>
      <c r="E107" s="39" t="s">
        <v>323</v>
      </c>
    </row>
    <row r="108" spans="1:16" ht="25.5">
      <c r="A108" t="s">
        <v>49</v>
      </c>
      <c s="34" t="s">
        <v>153</v>
      </c>
      <c s="34" t="s">
        <v>324</v>
      </c>
      <c s="35" t="s">
        <v>51</v>
      </c>
      <c s="6" t="s">
        <v>325</v>
      </c>
      <c s="36" t="s">
        <v>138</v>
      </c>
      <c s="37">
        <v>108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147</v>
      </c>
      <c>
        <f>(M108*21)/100</f>
      </c>
      <c t="s">
        <v>27</v>
      </c>
    </row>
    <row r="109" spans="1:5" ht="12.75">
      <c r="A109" s="35" t="s">
        <v>55</v>
      </c>
      <c r="E109" s="39" t="s">
        <v>326</v>
      </c>
    </row>
    <row r="110" spans="1:5" ht="12.75">
      <c r="A110" s="35" t="s">
        <v>56</v>
      </c>
      <c r="E110" s="40" t="s">
        <v>327</v>
      </c>
    </row>
    <row r="111" spans="1:5" ht="12.75">
      <c r="A111" t="s">
        <v>58</v>
      </c>
      <c r="E111" s="39" t="s">
        <v>148</v>
      </c>
    </row>
    <row r="112" spans="1:16" ht="12.75">
      <c r="A112" t="s">
        <v>49</v>
      </c>
      <c s="34" t="s">
        <v>328</v>
      </c>
      <c s="34" t="s">
        <v>329</v>
      </c>
      <c s="35" t="s">
        <v>51</v>
      </c>
      <c s="6" t="s">
        <v>330</v>
      </c>
      <c s="36" t="s">
        <v>130</v>
      </c>
      <c s="37">
        <v>32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147</v>
      </c>
      <c>
        <f>(M112*21)/100</f>
      </c>
      <c t="s">
        <v>27</v>
      </c>
    </row>
    <row r="113" spans="1:5" ht="12.75">
      <c r="A113" s="35" t="s">
        <v>55</v>
      </c>
      <c r="E113" s="39" t="s">
        <v>51</v>
      </c>
    </row>
    <row r="114" spans="1:5" ht="63.75">
      <c r="A114" s="35" t="s">
        <v>56</v>
      </c>
      <c r="E114" s="40" t="s">
        <v>331</v>
      </c>
    </row>
    <row r="115" spans="1:5" ht="12.75">
      <c r="A115" t="s">
        <v>58</v>
      </c>
      <c r="E115" s="39" t="s">
        <v>148</v>
      </c>
    </row>
    <row r="116" spans="1:16" ht="25.5">
      <c r="A116" t="s">
        <v>49</v>
      </c>
      <c s="34" t="s">
        <v>332</v>
      </c>
      <c s="34" t="s">
        <v>333</v>
      </c>
      <c s="35" t="s">
        <v>51</v>
      </c>
      <c s="6" t="s">
        <v>334</v>
      </c>
      <c s="36" t="s">
        <v>88</v>
      </c>
      <c s="37">
        <v>12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147</v>
      </c>
      <c>
        <f>(M116*21)/100</f>
      </c>
      <c t="s">
        <v>27</v>
      </c>
    </row>
    <row r="117" spans="1:5" ht="12.75">
      <c r="A117" s="35" t="s">
        <v>55</v>
      </c>
      <c r="E117" s="39" t="s">
        <v>51</v>
      </c>
    </row>
    <row r="118" spans="1:5" ht="12.75">
      <c r="A118" s="35" t="s">
        <v>56</v>
      </c>
      <c r="E118" s="40" t="s">
        <v>335</v>
      </c>
    </row>
    <row r="119" spans="1:5" ht="12.75">
      <c r="A119" t="s">
        <v>58</v>
      </c>
      <c r="E119" s="39" t="s">
        <v>148</v>
      </c>
    </row>
    <row r="120" spans="1:16" ht="25.5">
      <c r="A120" t="s">
        <v>49</v>
      </c>
      <c s="34" t="s">
        <v>336</v>
      </c>
      <c s="34" t="s">
        <v>337</v>
      </c>
      <c s="35" t="s">
        <v>51</v>
      </c>
      <c s="6" t="s">
        <v>338</v>
      </c>
      <c s="36" t="s">
        <v>88</v>
      </c>
      <c s="37">
        <v>32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147</v>
      </c>
      <c>
        <f>(M120*21)/100</f>
      </c>
      <c t="s">
        <v>27</v>
      </c>
    </row>
    <row r="121" spans="1:5" ht="12.75">
      <c r="A121" s="35" t="s">
        <v>55</v>
      </c>
      <c r="E121" s="39" t="s">
        <v>51</v>
      </c>
    </row>
    <row r="122" spans="1:5" ht="12.75">
      <c r="A122" s="35" t="s">
        <v>56</v>
      </c>
      <c r="E122" s="40" t="s">
        <v>339</v>
      </c>
    </row>
    <row r="123" spans="1:5" ht="12.75">
      <c r="A123" t="s">
        <v>58</v>
      </c>
      <c r="E123" s="39" t="s">
        <v>148</v>
      </c>
    </row>
    <row r="124" spans="1:16" ht="12.75">
      <c r="A124" t="s">
        <v>49</v>
      </c>
      <c s="34" t="s">
        <v>340</v>
      </c>
      <c s="34" t="s">
        <v>341</v>
      </c>
      <c s="35" t="s">
        <v>51</v>
      </c>
      <c s="6" t="s">
        <v>342</v>
      </c>
      <c s="36" t="s">
        <v>130</v>
      </c>
      <c s="37">
        <v>204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147</v>
      </c>
      <c>
        <f>(M124*21)/100</f>
      </c>
      <c t="s">
        <v>27</v>
      </c>
    </row>
    <row r="125" spans="1:5" ht="12.75">
      <c r="A125" s="35" t="s">
        <v>55</v>
      </c>
      <c r="E125" s="39" t="s">
        <v>51</v>
      </c>
    </row>
    <row r="126" spans="1:5" ht="51">
      <c r="A126" s="35" t="s">
        <v>56</v>
      </c>
      <c r="E126" s="40" t="s">
        <v>343</v>
      </c>
    </row>
    <row r="127" spans="1:5" ht="12.75">
      <c r="A127" t="s">
        <v>58</v>
      </c>
      <c r="E127" s="39" t="s">
        <v>148</v>
      </c>
    </row>
    <row r="128" spans="1:13" ht="12.75">
      <c r="A128" t="s">
        <v>46</v>
      </c>
      <c r="C128" s="31" t="s">
        <v>26</v>
      </c>
      <c r="E128" s="33" t="s">
        <v>344</v>
      </c>
      <c r="J128" s="32">
        <f>0</f>
      </c>
      <c s="32">
        <f>0</f>
      </c>
      <c s="32">
        <f>0+L129+L133+L137+L141+L145+L149</f>
      </c>
      <c s="32">
        <f>0+M129+M133+M137+M141+M145+M149</f>
      </c>
    </row>
    <row r="129" spans="1:16" ht="12.75">
      <c r="A129" t="s">
        <v>49</v>
      </c>
      <c s="34" t="s">
        <v>345</v>
      </c>
      <c s="34" t="s">
        <v>346</v>
      </c>
      <c s="35" t="s">
        <v>51</v>
      </c>
      <c s="6" t="s">
        <v>347</v>
      </c>
      <c s="36" t="s">
        <v>130</v>
      </c>
      <c s="37">
        <v>9.4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51</v>
      </c>
    </row>
    <row r="131" spans="1:5" ht="38.25">
      <c r="A131" s="35" t="s">
        <v>56</v>
      </c>
      <c r="E131" s="40" t="s">
        <v>348</v>
      </c>
    </row>
    <row r="132" spans="1:5" ht="382.5">
      <c r="A132" t="s">
        <v>58</v>
      </c>
      <c r="E132" s="39" t="s">
        <v>349</v>
      </c>
    </row>
    <row r="133" spans="1:16" ht="12.75">
      <c r="A133" t="s">
        <v>49</v>
      </c>
      <c s="34" t="s">
        <v>350</v>
      </c>
      <c s="34" t="s">
        <v>351</v>
      </c>
      <c s="35" t="s">
        <v>51</v>
      </c>
      <c s="6" t="s">
        <v>352</v>
      </c>
      <c s="36" t="s">
        <v>103</v>
      </c>
      <c s="37">
        <v>1.2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51</v>
      </c>
    </row>
    <row r="135" spans="1:5" ht="25.5">
      <c r="A135" s="35" t="s">
        <v>56</v>
      </c>
      <c r="E135" s="40" t="s">
        <v>353</v>
      </c>
    </row>
    <row r="136" spans="1:5" ht="242.25">
      <c r="A136" t="s">
        <v>58</v>
      </c>
      <c r="E136" s="39" t="s">
        <v>354</v>
      </c>
    </row>
    <row r="137" spans="1:16" ht="12.75">
      <c r="A137" t="s">
        <v>49</v>
      </c>
      <c s="34" t="s">
        <v>355</v>
      </c>
      <c s="34" t="s">
        <v>356</v>
      </c>
      <c s="35" t="s">
        <v>51</v>
      </c>
      <c s="6" t="s">
        <v>357</v>
      </c>
      <c s="36" t="s">
        <v>130</v>
      </c>
      <c s="37">
        <v>22.7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147</v>
      </c>
      <c>
        <f>(M137*21)/100</f>
      </c>
      <c t="s">
        <v>27</v>
      </c>
    </row>
    <row r="138" spans="1:5" ht="12.75">
      <c r="A138" s="35" t="s">
        <v>55</v>
      </c>
      <c r="E138" s="39" t="s">
        <v>51</v>
      </c>
    </row>
    <row r="139" spans="1:5" ht="25.5">
      <c r="A139" s="35" t="s">
        <v>56</v>
      </c>
      <c r="E139" s="40" t="s">
        <v>358</v>
      </c>
    </row>
    <row r="140" spans="1:5" ht="12.75">
      <c r="A140" t="s">
        <v>58</v>
      </c>
      <c r="E140" s="39" t="s">
        <v>148</v>
      </c>
    </row>
    <row r="141" spans="1:16" ht="12.75">
      <c r="A141" t="s">
        <v>49</v>
      </c>
      <c s="34" t="s">
        <v>359</v>
      </c>
      <c s="34" t="s">
        <v>360</v>
      </c>
      <c s="35" t="s">
        <v>51</v>
      </c>
      <c s="6" t="s">
        <v>361</v>
      </c>
      <c s="36" t="s">
        <v>130</v>
      </c>
      <c s="37">
        <v>77.1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147</v>
      </c>
      <c>
        <f>(M141*21)/100</f>
      </c>
      <c t="s">
        <v>27</v>
      </c>
    </row>
    <row r="142" spans="1:5" ht="12.75">
      <c r="A142" s="35" t="s">
        <v>55</v>
      </c>
      <c r="E142" s="39" t="s">
        <v>51</v>
      </c>
    </row>
    <row r="143" spans="1:5" ht="38.25">
      <c r="A143" s="35" t="s">
        <v>56</v>
      </c>
      <c r="E143" s="40" t="s">
        <v>362</v>
      </c>
    </row>
    <row r="144" spans="1:5" ht="12.75">
      <c r="A144" t="s">
        <v>58</v>
      </c>
      <c r="E144" s="39" t="s">
        <v>148</v>
      </c>
    </row>
    <row r="145" spans="1:16" ht="12.75">
      <c r="A145" t="s">
        <v>49</v>
      </c>
      <c s="34" t="s">
        <v>363</v>
      </c>
      <c s="34" t="s">
        <v>364</v>
      </c>
      <c s="35" t="s">
        <v>51</v>
      </c>
      <c s="6" t="s">
        <v>365</v>
      </c>
      <c s="36" t="s">
        <v>103</v>
      </c>
      <c s="37">
        <v>13.8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27</v>
      </c>
    </row>
    <row r="146" spans="1:5" ht="12.75">
      <c r="A146" s="35" t="s">
        <v>55</v>
      </c>
      <c r="E146" s="39" t="s">
        <v>51</v>
      </c>
    </row>
    <row r="147" spans="1:5" ht="38.25">
      <c r="A147" s="35" t="s">
        <v>56</v>
      </c>
      <c r="E147" s="40" t="s">
        <v>366</v>
      </c>
    </row>
    <row r="148" spans="1:5" ht="267.75">
      <c r="A148" t="s">
        <v>58</v>
      </c>
      <c r="E148" s="39" t="s">
        <v>367</v>
      </c>
    </row>
    <row r="149" spans="1:16" ht="12.75">
      <c r="A149" t="s">
        <v>49</v>
      </c>
      <c s="34" t="s">
        <v>368</v>
      </c>
      <c s="34" t="s">
        <v>369</v>
      </c>
      <c s="35" t="s">
        <v>51</v>
      </c>
      <c s="6" t="s">
        <v>370</v>
      </c>
      <c s="36" t="s">
        <v>110</v>
      </c>
      <c s="37">
        <v>1425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147</v>
      </c>
      <c>
        <f>(M149*21)/100</f>
      </c>
      <c t="s">
        <v>27</v>
      </c>
    </row>
    <row r="150" spans="1:5" ht="12.75">
      <c r="A150" s="35" t="s">
        <v>55</v>
      </c>
      <c r="E150" s="39" t="s">
        <v>51</v>
      </c>
    </row>
    <row r="151" spans="1:5" ht="12.75">
      <c r="A151" s="35" t="s">
        <v>56</v>
      </c>
      <c r="E151" s="40" t="s">
        <v>371</v>
      </c>
    </row>
    <row r="152" spans="1:5" ht="12.75">
      <c r="A152" t="s">
        <v>58</v>
      </c>
      <c r="E152" s="39" t="s">
        <v>148</v>
      </c>
    </row>
    <row r="153" spans="1:13" ht="12.75">
      <c r="A153" t="s">
        <v>46</v>
      </c>
      <c r="C153" s="31" t="s">
        <v>71</v>
      </c>
      <c r="E153" s="33" t="s">
        <v>227</v>
      </c>
      <c r="J153" s="32">
        <f>0</f>
      </c>
      <c s="32">
        <f>0</f>
      </c>
      <c s="32">
        <f>0+L154+L158+L162+L166+L170+L174+L178+L182+L186+L190+L194+L198</f>
      </c>
      <c s="32">
        <f>0+M154+M158+M162+M166+M170+M174+M178+M182+M186+M190+M194+M198</f>
      </c>
    </row>
    <row r="154" spans="1:16" ht="12.75">
      <c r="A154" t="s">
        <v>49</v>
      </c>
      <c s="34" t="s">
        <v>372</v>
      </c>
      <c s="34" t="s">
        <v>373</v>
      </c>
      <c s="35" t="s">
        <v>51</v>
      </c>
      <c s="6" t="s">
        <v>374</v>
      </c>
      <c s="36" t="s">
        <v>103</v>
      </c>
      <c s="37">
        <v>2.8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147</v>
      </c>
      <c>
        <f>(M154*21)/100</f>
      </c>
      <c t="s">
        <v>27</v>
      </c>
    </row>
    <row r="155" spans="1:5" ht="12.75">
      <c r="A155" s="35" t="s">
        <v>55</v>
      </c>
      <c r="E155" s="39" t="s">
        <v>51</v>
      </c>
    </row>
    <row r="156" spans="1:5" ht="63.75">
      <c r="A156" s="35" t="s">
        <v>56</v>
      </c>
      <c r="E156" s="40" t="s">
        <v>375</v>
      </c>
    </row>
    <row r="157" spans="1:5" ht="12.75">
      <c r="A157" t="s">
        <v>58</v>
      </c>
      <c r="E157" s="39" t="s">
        <v>148</v>
      </c>
    </row>
    <row r="158" spans="1:16" ht="12.75">
      <c r="A158" t="s">
        <v>49</v>
      </c>
      <c s="34" t="s">
        <v>376</v>
      </c>
      <c s="34" t="s">
        <v>377</v>
      </c>
      <c s="35" t="s">
        <v>47</v>
      </c>
      <c s="6" t="s">
        <v>378</v>
      </c>
      <c s="36" t="s">
        <v>103</v>
      </c>
      <c s="37">
        <v>21.3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51</v>
      </c>
    </row>
    <row r="160" spans="1:5" ht="25.5">
      <c r="A160" s="35" t="s">
        <v>56</v>
      </c>
      <c r="E160" s="40" t="s">
        <v>379</v>
      </c>
    </row>
    <row r="161" spans="1:5" ht="293.25">
      <c r="A161" t="s">
        <v>58</v>
      </c>
      <c r="E161" s="39" t="s">
        <v>380</v>
      </c>
    </row>
    <row r="162" spans="1:16" ht="12.75">
      <c r="A162" t="s">
        <v>49</v>
      </c>
      <c s="34" t="s">
        <v>381</v>
      </c>
      <c s="34" t="s">
        <v>377</v>
      </c>
      <c s="35" t="s">
        <v>175</v>
      </c>
      <c s="6" t="s">
        <v>382</v>
      </c>
      <c s="36" t="s">
        <v>103</v>
      </c>
      <c s="37">
        <v>65.7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51</v>
      </c>
    </row>
    <row r="164" spans="1:5" ht="51">
      <c r="A164" s="35" t="s">
        <v>56</v>
      </c>
      <c r="E164" s="40" t="s">
        <v>383</v>
      </c>
    </row>
    <row r="165" spans="1:5" ht="293.25">
      <c r="A165" t="s">
        <v>58</v>
      </c>
      <c r="E165" s="39" t="s">
        <v>380</v>
      </c>
    </row>
    <row r="166" spans="1:16" ht="12.75">
      <c r="A166" t="s">
        <v>49</v>
      </c>
      <c s="34" t="s">
        <v>384</v>
      </c>
      <c s="34" t="s">
        <v>377</v>
      </c>
      <c s="35" t="s">
        <v>27</v>
      </c>
      <c s="6" t="s">
        <v>378</v>
      </c>
      <c s="36" t="s">
        <v>103</v>
      </c>
      <c s="37">
        <v>50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51</v>
      </c>
    </row>
    <row r="168" spans="1:5" ht="38.25">
      <c r="A168" s="35" t="s">
        <v>56</v>
      </c>
      <c r="E168" s="40" t="s">
        <v>385</v>
      </c>
    </row>
    <row r="169" spans="1:5" ht="306">
      <c r="A169" t="s">
        <v>58</v>
      </c>
      <c r="E169" s="39" t="s">
        <v>386</v>
      </c>
    </row>
    <row r="170" spans="1:16" ht="12.75">
      <c r="A170" t="s">
        <v>49</v>
      </c>
      <c s="34" t="s">
        <v>387</v>
      </c>
      <c s="34" t="s">
        <v>388</v>
      </c>
      <c s="35" t="s">
        <v>51</v>
      </c>
      <c s="6" t="s">
        <v>389</v>
      </c>
      <c s="36" t="s">
        <v>88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147</v>
      </c>
      <c>
        <f>(M170*21)/100</f>
      </c>
      <c t="s">
        <v>27</v>
      </c>
    </row>
    <row r="171" spans="1:5" ht="12.75">
      <c r="A171" s="35" t="s">
        <v>55</v>
      </c>
      <c r="E171" s="39" t="s">
        <v>51</v>
      </c>
    </row>
    <row r="172" spans="1:5" ht="12.75">
      <c r="A172" s="35" t="s">
        <v>56</v>
      </c>
      <c r="E172" s="40" t="s">
        <v>51</v>
      </c>
    </row>
    <row r="173" spans="1:5" ht="12.75">
      <c r="A173" t="s">
        <v>58</v>
      </c>
      <c r="E173" s="39" t="s">
        <v>148</v>
      </c>
    </row>
    <row r="174" spans="1:16" ht="12.75">
      <c r="A174" t="s">
        <v>49</v>
      </c>
      <c s="34" t="s">
        <v>390</v>
      </c>
      <c s="34" t="s">
        <v>391</v>
      </c>
      <c s="35" t="s">
        <v>51</v>
      </c>
      <c s="6" t="s">
        <v>392</v>
      </c>
      <c s="36" t="s">
        <v>88</v>
      </c>
      <c s="37">
        <v>2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147</v>
      </c>
      <c>
        <f>(M174*21)/100</f>
      </c>
      <c t="s">
        <v>27</v>
      </c>
    </row>
    <row r="175" spans="1:5" ht="12.75">
      <c r="A175" s="35" t="s">
        <v>55</v>
      </c>
      <c r="E175" s="39" t="s">
        <v>51</v>
      </c>
    </row>
    <row r="176" spans="1:5" ht="12.75">
      <c r="A176" s="35" t="s">
        <v>56</v>
      </c>
      <c r="E176" s="40" t="s">
        <v>51</v>
      </c>
    </row>
    <row r="177" spans="1:5" ht="12.75">
      <c r="A177" t="s">
        <v>58</v>
      </c>
      <c r="E177" s="39" t="s">
        <v>148</v>
      </c>
    </row>
    <row r="178" spans="1:16" ht="12.75">
      <c r="A178" t="s">
        <v>49</v>
      </c>
      <c s="34" t="s">
        <v>393</v>
      </c>
      <c s="34" t="s">
        <v>394</v>
      </c>
      <c s="35" t="s">
        <v>51</v>
      </c>
      <c s="6" t="s">
        <v>395</v>
      </c>
      <c s="36" t="s">
        <v>88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147</v>
      </c>
      <c>
        <f>(M178*21)/100</f>
      </c>
      <c t="s">
        <v>27</v>
      </c>
    </row>
    <row r="179" spans="1:5" ht="12.75">
      <c r="A179" s="35" t="s">
        <v>55</v>
      </c>
      <c r="E179" s="39" t="s">
        <v>51</v>
      </c>
    </row>
    <row r="180" spans="1:5" ht="12.75">
      <c r="A180" s="35" t="s">
        <v>56</v>
      </c>
      <c r="E180" s="40" t="s">
        <v>51</v>
      </c>
    </row>
    <row r="181" spans="1:5" ht="12.75">
      <c r="A181" t="s">
        <v>58</v>
      </c>
      <c r="E181" s="39" t="s">
        <v>148</v>
      </c>
    </row>
    <row r="182" spans="1:16" ht="12.75">
      <c r="A182" t="s">
        <v>49</v>
      </c>
      <c s="34" t="s">
        <v>396</v>
      </c>
      <c s="34" t="s">
        <v>397</v>
      </c>
      <c s="35" t="s">
        <v>51</v>
      </c>
      <c s="6" t="s">
        <v>398</v>
      </c>
      <c s="36" t="s">
        <v>130</v>
      </c>
      <c s="37">
        <v>16.2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147</v>
      </c>
      <c>
        <f>(M182*21)/100</f>
      </c>
      <c t="s">
        <v>27</v>
      </c>
    </row>
    <row r="183" spans="1:5" ht="12.75">
      <c r="A183" s="35" t="s">
        <v>55</v>
      </c>
      <c r="E183" s="39" t="s">
        <v>51</v>
      </c>
    </row>
    <row r="184" spans="1:5" ht="38.25">
      <c r="A184" s="35" t="s">
        <v>56</v>
      </c>
      <c r="E184" s="40" t="s">
        <v>399</v>
      </c>
    </row>
    <row r="185" spans="1:5" ht="12.75">
      <c r="A185" t="s">
        <v>58</v>
      </c>
      <c r="E185" s="39" t="s">
        <v>148</v>
      </c>
    </row>
    <row r="186" spans="1:16" ht="12.75">
      <c r="A186" t="s">
        <v>49</v>
      </c>
      <c s="34" t="s">
        <v>400</v>
      </c>
      <c s="34" t="s">
        <v>401</v>
      </c>
      <c s="35" t="s">
        <v>51</v>
      </c>
      <c s="6" t="s">
        <v>402</v>
      </c>
      <c s="36" t="s">
        <v>130</v>
      </c>
      <c s="37">
        <v>8.2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147</v>
      </c>
      <c>
        <f>(M186*21)/100</f>
      </c>
      <c t="s">
        <v>27</v>
      </c>
    </row>
    <row r="187" spans="1:5" ht="12.75">
      <c r="A187" s="35" t="s">
        <v>55</v>
      </c>
      <c r="E187" s="39" t="s">
        <v>51</v>
      </c>
    </row>
    <row r="188" spans="1:5" ht="12.75">
      <c r="A188" s="35" t="s">
        <v>56</v>
      </c>
      <c r="E188" s="40" t="s">
        <v>403</v>
      </c>
    </row>
    <row r="189" spans="1:5" ht="12.75">
      <c r="A189" t="s">
        <v>58</v>
      </c>
      <c r="E189" s="39" t="s">
        <v>148</v>
      </c>
    </row>
    <row r="190" spans="1:16" ht="12.75">
      <c r="A190" t="s">
        <v>49</v>
      </c>
      <c s="34" t="s">
        <v>404</v>
      </c>
      <c s="34" t="s">
        <v>405</v>
      </c>
      <c s="35" t="s">
        <v>51</v>
      </c>
      <c s="6" t="s">
        <v>406</v>
      </c>
      <c s="36" t="s">
        <v>130</v>
      </c>
      <c s="37">
        <v>0.3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147</v>
      </c>
      <c>
        <f>(M190*21)/100</f>
      </c>
      <c t="s">
        <v>27</v>
      </c>
    </row>
    <row r="191" spans="1:5" ht="12.75">
      <c r="A191" s="35" t="s">
        <v>55</v>
      </c>
      <c r="E191" s="39" t="s">
        <v>51</v>
      </c>
    </row>
    <row r="192" spans="1:5" ht="51">
      <c r="A192" s="35" t="s">
        <v>56</v>
      </c>
      <c r="E192" s="40" t="s">
        <v>407</v>
      </c>
    </row>
    <row r="193" spans="1:5" ht="12.75">
      <c r="A193" t="s">
        <v>58</v>
      </c>
      <c r="E193" s="39" t="s">
        <v>148</v>
      </c>
    </row>
    <row r="194" spans="1:16" ht="12.75">
      <c r="A194" t="s">
        <v>49</v>
      </c>
      <c s="34" t="s">
        <v>408</v>
      </c>
      <c s="34" t="s">
        <v>409</v>
      </c>
      <c s="35" t="s">
        <v>51</v>
      </c>
      <c s="6" t="s">
        <v>410</v>
      </c>
      <c s="36" t="s">
        <v>130</v>
      </c>
      <c s="37">
        <v>14.8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147</v>
      </c>
      <c>
        <f>(M194*21)/100</f>
      </c>
      <c t="s">
        <v>27</v>
      </c>
    </row>
    <row r="195" spans="1:5" ht="12.75">
      <c r="A195" s="35" t="s">
        <v>55</v>
      </c>
      <c r="E195" s="39" t="s">
        <v>51</v>
      </c>
    </row>
    <row r="196" spans="1:5" ht="25.5">
      <c r="A196" s="35" t="s">
        <v>56</v>
      </c>
      <c r="E196" s="40" t="s">
        <v>411</v>
      </c>
    </row>
    <row r="197" spans="1:5" ht="12.75">
      <c r="A197" t="s">
        <v>58</v>
      </c>
      <c r="E197" s="39" t="s">
        <v>148</v>
      </c>
    </row>
    <row r="198" spans="1:16" ht="12.75">
      <c r="A198" t="s">
        <v>49</v>
      </c>
      <c s="34" t="s">
        <v>412</v>
      </c>
      <c s="34" t="s">
        <v>413</v>
      </c>
      <c s="35" t="s">
        <v>51</v>
      </c>
      <c s="6" t="s">
        <v>414</v>
      </c>
      <c s="36" t="s">
        <v>130</v>
      </c>
      <c s="37">
        <v>50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147</v>
      </c>
      <c>
        <f>(M198*21)/100</f>
      </c>
      <c t="s">
        <v>27</v>
      </c>
    </row>
    <row r="199" spans="1:5" ht="12.75">
      <c r="A199" s="35" t="s">
        <v>55</v>
      </c>
      <c r="E199" s="39" t="s">
        <v>51</v>
      </c>
    </row>
    <row r="200" spans="1:5" ht="51">
      <c r="A200" s="35" t="s">
        <v>56</v>
      </c>
      <c r="E200" s="40" t="s">
        <v>415</v>
      </c>
    </row>
    <row r="201" spans="1:5" ht="12.75">
      <c r="A201" t="s">
        <v>58</v>
      </c>
      <c r="E201" s="39" t="s">
        <v>148</v>
      </c>
    </row>
    <row r="202" spans="1:13" ht="12.75">
      <c r="A202" t="s">
        <v>46</v>
      </c>
      <c r="C202" s="31" t="s">
        <v>80</v>
      </c>
      <c r="E202" s="33" t="s">
        <v>416</v>
      </c>
      <c r="J202" s="32">
        <f>0</f>
      </c>
      <c s="32">
        <f>0</f>
      </c>
      <c s="32">
        <f>0+L203</f>
      </c>
      <c s="32">
        <f>0+M203</f>
      </c>
    </row>
    <row r="203" spans="1:16" ht="12.75">
      <c r="A203" t="s">
        <v>49</v>
      </c>
      <c s="34" t="s">
        <v>417</v>
      </c>
      <c s="34" t="s">
        <v>418</v>
      </c>
      <c s="35" t="s">
        <v>51</v>
      </c>
      <c s="6" t="s">
        <v>419</v>
      </c>
      <c s="36" t="s">
        <v>280</v>
      </c>
      <c s="37">
        <v>168.5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147</v>
      </c>
      <c>
        <f>(M203*21)/100</f>
      </c>
      <c t="s">
        <v>27</v>
      </c>
    </row>
    <row r="204" spans="1:5" ht="12.75">
      <c r="A204" s="35" t="s">
        <v>55</v>
      </c>
      <c r="E204" s="39" t="s">
        <v>51</v>
      </c>
    </row>
    <row r="205" spans="1:5" ht="51">
      <c r="A205" s="35" t="s">
        <v>56</v>
      </c>
      <c r="E205" s="40" t="s">
        <v>420</v>
      </c>
    </row>
    <row r="206" spans="1:5" ht="12.75">
      <c r="A206" t="s">
        <v>58</v>
      </c>
      <c r="E206" s="39" t="s">
        <v>148</v>
      </c>
    </row>
    <row r="207" spans="1:13" ht="12.75">
      <c r="A207" t="s">
        <v>46</v>
      </c>
      <c r="C207" s="31" t="s">
        <v>85</v>
      </c>
      <c r="E207" s="33" t="s">
        <v>421</v>
      </c>
      <c r="J207" s="32">
        <f>0</f>
      </c>
      <c s="32">
        <f>0</f>
      </c>
      <c s="32">
        <f>0+L208+L212+L216+L220+L224+L228+L232+L236+L240+L244+L248+L252</f>
      </c>
      <c s="32">
        <f>0+M208+M212+M216+M220+M224+M228+M232+M236+M240+M244+M248+M252</f>
      </c>
    </row>
    <row r="208" spans="1:16" ht="12.75">
      <c r="A208" t="s">
        <v>49</v>
      </c>
      <c s="34" t="s">
        <v>422</v>
      </c>
      <c s="34" t="s">
        <v>423</v>
      </c>
      <c s="35" t="s">
        <v>51</v>
      </c>
      <c s="6" t="s">
        <v>424</v>
      </c>
      <c s="36" t="s">
        <v>138</v>
      </c>
      <c s="37">
        <v>16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147</v>
      </c>
      <c>
        <f>(M208*21)/100</f>
      </c>
      <c t="s">
        <v>27</v>
      </c>
    </row>
    <row r="209" spans="1:5" ht="12.75">
      <c r="A209" s="35" t="s">
        <v>55</v>
      </c>
      <c r="E209" s="39" t="s">
        <v>51</v>
      </c>
    </row>
    <row r="210" spans="1:5" ht="12.75">
      <c r="A210" s="35" t="s">
        <v>56</v>
      </c>
      <c r="E210" s="40" t="s">
        <v>425</v>
      </c>
    </row>
    <row r="211" spans="1:5" ht="12.75">
      <c r="A211" t="s">
        <v>58</v>
      </c>
      <c r="E211" s="39" t="s">
        <v>148</v>
      </c>
    </row>
    <row r="212" spans="1:16" ht="25.5">
      <c r="A212" t="s">
        <v>49</v>
      </c>
      <c s="34" t="s">
        <v>426</v>
      </c>
      <c s="34" t="s">
        <v>427</v>
      </c>
      <c s="35" t="s">
        <v>51</v>
      </c>
      <c s="6" t="s">
        <v>428</v>
      </c>
      <c s="36" t="s">
        <v>280</v>
      </c>
      <c s="37">
        <v>34.1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147</v>
      </c>
      <c>
        <f>(M212*21)/100</f>
      </c>
      <c t="s">
        <v>27</v>
      </c>
    </row>
    <row r="213" spans="1:5" ht="12.75">
      <c r="A213" s="35" t="s">
        <v>55</v>
      </c>
      <c r="E213" s="39" t="s">
        <v>51</v>
      </c>
    </row>
    <row r="214" spans="1:5" ht="51">
      <c r="A214" s="35" t="s">
        <v>56</v>
      </c>
      <c r="E214" s="40" t="s">
        <v>429</v>
      </c>
    </row>
    <row r="215" spans="1:5" ht="12.75">
      <c r="A215" t="s">
        <v>58</v>
      </c>
      <c r="E215" s="39" t="s">
        <v>148</v>
      </c>
    </row>
    <row r="216" spans="1:16" ht="25.5">
      <c r="A216" t="s">
        <v>49</v>
      </c>
      <c s="34" t="s">
        <v>430</v>
      </c>
      <c s="34" t="s">
        <v>431</v>
      </c>
      <c s="35" t="s">
        <v>51</v>
      </c>
      <c s="6" t="s">
        <v>432</v>
      </c>
      <c s="36" t="s">
        <v>280</v>
      </c>
      <c s="37">
        <v>116.6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54</v>
      </c>
      <c>
        <f>(M216*21)/100</f>
      </c>
      <c t="s">
        <v>27</v>
      </c>
    </row>
    <row r="217" spans="1:5" ht="12.75">
      <c r="A217" s="35" t="s">
        <v>55</v>
      </c>
      <c r="E217" s="39" t="s">
        <v>51</v>
      </c>
    </row>
    <row r="218" spans="1:5" ht="63.75">
      <c r="A218" s="35" t="s">
        <v>56</v>
      </c>
      <c r="E218" s="40" t="s">
        <v>433</v>
      </c>
    </row>
    <row r="219" spans="1:5" ht="191.25">
      <c r="A219" t="s">
        <v>58</v>
      </c>
      <c r="E219" s="39" t="s">
        <v>434</v>
      </c>
    </row>
    <row r="220" spans="1:16" ht="12.75">
      <c r="A220" t="s">
        <v>49</v>
      </c>
      <c s="34" t="s">
        <v>435</v>
      </c>
      <c s="34" t="s">
        <v>436</v>
      </c>
      <c s="35" t="s">
        <v>437</v>
      </c>
      <c s="6" t="s">
        <v>438</v>
      </c>
      <c s="36" t="s">
        <v>280</v>
      </c>
      <c s="37">
        <v>146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147</v>
      </c>
      <c>
        <f>(M220*21)/100</f>
      </c>
      <c t="s">
        <v>27</v>
      </c>
    </row>
    <row r="221" spans="1:5" ht="12.75">
      <c r="A221" s="35" t="s">
        <v>55</v>
      </c>
      <c r="E221" s="39" t="s">
        <v>51</v>
      </c>
    </row>
    <row r="222" spans="1:5" ht="25.5">
      <c r="A222" s="35" t="s">
        <v>56</v>
      </c>
      <c r="E222" s="40" t="s">
        <v>439</v>
      </c>
    </row>
    <row r="223" spans="1:5" ht="12.75">
      <c r="A223" t="s">
        <v>58</v>
      </c>
      <c r="E223" s="39" t="s">
        <v>148</v>
      </c>
    </row>
    <row r="224" spans="1:16" ht="12.75">
      <c r="A224" t="s">
        <v>49</v>
      </c>
      <c s="34" t="s">
        <v>440</v>
      </c>
      <c s="34" t="s">
        <v>441</v>
      </c>
      <c s="35" t="s">
        <v>27</v>
      </c>
      <c s="6" t="s">
        <v>442</v>
      </c>
      <c s="36" t="s">
        <v>280</v>
      </c>
      <c s="37">
        <v>262.587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147</v>
      </c>
      <c>
        <f>(M224*21)/100</f>
      </c>
      <c t="s">
        <v>27</v>
      </c>
    </row>
    <row r="225" spans="1:5" ht="12.75">
      <c r="A225" s="35" t="s">
        <v>55</v>
      </c>
      <c r="E225" s="39" t="s">
        <v>443</v>
      </c>
    </row>
    <row r="226" spans="1:5" ht="63.75">
      <c r="A226" s="35" t="s">
        <v>56</v>
      </c>
      <c r="E226" s="40" t="s">
        <v>444</v>
      </c>
    </row>
    <row r="227" spans="1:5" ht="12.75">
      <c r="A227" t="s">
        <v>58</v>
      </c>
      <c r="E227" s="39" t="s">
        <v>148</v>
      </c>
    </row>
    <row r="228" spans="1:16" ht="25.5">
      <c r="A228" t="s">
        <v>49</v>
      </c>
      <c s="34" t="s">
        <v>445</v>
      </c>
      <c s="34" t="s">
        <v>446</v>
      </c>
      <c s="35" t="s">
        <v>51</v>
      </c>
      <c s="6" t="s">
        <v>447</v>
      </c>
      <c s="36" t="s">
        <v>88</v>
      </c>
      <c s="37">
        <v>2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147</v>
      </c>
      <c>
        <f>(M228*21)/100</f>
      </c>
      <c t="s">
        <v>27</v>
      </c>
    </row>
    <row r="229" spans="1:5" ht="12.75">
      <c r="A229" s="35" t="s">
        <v>55</v>
      </c>
      <c r="E229" s="39" t="s">
        <v>51</v>
      </c>
    </row>
    <row r="230" spans="1:5" ht="12.75">
      <c r="A230" s="35" t="s">
        <v>56</v>
      </c>
      <c r="E230" s="40" t="s">
        <v>448</v>
      </c>
    </row>
    <row r="231" spans="1:5" ht="12.75">
      <c r="A231" t="s">
        <v>58</v>
      </c>
      <c r="E231" s="39" t="s">
        <v>148</v>
      </c>
    </row>
    <row r="232" spans="1:16" ht="12.75">
      <c r="A232" t="s">
        <v>49</v>
      </c>
      <c s="34" t="s">
        <v>449</v>
      </c>
      <c s="34" t="s">
        <v>450</v>
      </c>
      <c s="35" t="s">
        <v>51</v>
      </c>
      <c s="6" t="s">
        <v>451</v>
      </c>
      <c s="36" t="s">
        <v>53</v>
      </c>
      <c s="37">
        <v>1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27</v>
      </c>
    </row>
    <row r="233" spans="1:5" ht="12.75">
      <c r="A233" s="35" t="s">
        <v>55</v>
      </c>
      <c r="E233" s="39" t="s">
        <v>452</v>
      </c>
    </row>
    <row r="234" spans="1:5" ht="12.75">
      <c r="A234" s="35" t="s">
        <v>56</v>
      </c>
      <c r="E234" s="40" t="s">
        <v>51</v>
      </c>
    </row>
    <row r="235" spans="1:5" ht="12.75">
      <c r="A235" t="s">
        <v>58</v>
      </c>
      <c r="E235" s="39" t="s">
        <v>51</v>
      </c>
    </row>
    <row r="236" spans="1:16" ht="12.75">
      <c r="A236" t="s">
        <v>49</v>
      </c>
      <c s="34" t="s">
        <v>453</v>
      </c>
      <c s="34" t="s">
        <v>454</v>
      </c>
      <c s="35" t="s">
        <v>51</v>
      </c>
      <c s="6" t="s">
        <v>455</v>
      </c>
      <c s="36" t="s">
        <v>53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27</v>
      </c>
    </row>
    <row r="237" spans="1:5" ht="12.75">
      <c r="A237" s="35" t="s">
        <v>55</v>
      </c>
      <c r="E237" s="39" t="s">
        <v>51</v>
      </c>
    </row>
    <row r="238" spans="1:5" ht="12.75">
      <c r="A238" s="35" t="s">
        <v>56</v>
      </c>
      <c r="E238" s="40" t="s">
        <v>51</v>
      </c>
    </row>
    <row r="239" spans="1:5" ht="12.75">
      <c r="A239" t="s">
        <v>58</v>
      </c>
      <c r="E239" s="39" t="s">
        <v>51</v>
      </c>
    </row>
    <row r="240" spans="1:16" ht="12.75">
      <c r="A240" t="s">
        <v>49</v>
      </c>
      <c s="34" t="s">
        <v>456</v>
      </c>
      <c s="34" t="s">
        <v>457</v>
      </c>
      <c s="35" t="s">
        <v>51</v>
      </c>
      <c s="6" t="s">
        <v>458</v>
      </c>
      <c s="36" t="s">
        <v>280</v>
      </c>
      <c s="37">
        <v>6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147</v>
      </c>
      <c>
        <f>(M240*21)/100</f>
      </c>
      <c t="s">
        <v>27</v>
      </c>
    </row>
    <row r="241" spans="1:5" ht="12.75">
      <c r="A241" s="35" t="s">
        <v>55</v>
      </c>
      <c r="E241" s="39" t="s">
        <v>459</v>
      </c>
    </row>
    <row r="242" spans="1:5" ht="89.25">
      <c r="A242" s="35" t="s">
        <v>56</v>
      </c>
      <c r="E242" s="40" t="s">
        <v>460</v>
      </c>
    </row>
    <row r="243" spans="1:5" ht="12.75">
      <c r="A243" t="s">
        <v>58</v>
      </c>
      <c r="E243" s="39" t="s">
        <v>148</v>
      </c>
    </row>
    <row r="244" spans="1:16" ht="12.75">
      <c r="A244" t="s">
        <v>49</v>
      </c>
      <c s="34" t="s">
        <v>461</v>
      </c>
      <c s="34" t="s">
        <v>462</v>
      </c>
      <c s="35" t="s">
        <v>47</v>
      </c>
      <c s="6" t="s">
        <v>463</v>
      </c>
      <c s="36" t="s">
        <v>280</v>
      </c>
      <c s="37">
        <v>477.1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147</v>
      </c>
      <c>
        <f>(M244*21)/100</f>
      </c>
      <c t="s">
        <v>27</v>
      </c>
    </row>
    <row r="245" spans="1:5" ht="12.75">
      <c r="A245" s="35" t="s">
        <v>55</v>
      </c>
      <c r="E245" s="39" t="s">
        <v>464</v>
      </c>
    </row>
    <row r="246" spans="1:5" ht="140.25">
      <c r="A246" s="35" t="s">
        <v>56</v>
      </c>
      <c r="E246" s="40" t="s">
        <v>465</v>
      </c>
    </row>
    <row r="247" spans="1:5" ht="12.75">
      <c r="A247" t="s">
        <v>58</v>
      </c>
      <c r="E247" s="39" t="s">
        <v>148</v>
      </c>
    </row>
    <row r="248" spans="1:16" ht="12.75">
      <c r="A248" t="s">
        <v>49</v>
      </c>
      <c s="34" t="s">
        <v>466</v>
      </c>
      <c s="34" t="s">
        <v>462</v>
      </c>
      <c s="35" t="s">
        <v>27</v>
      </c>
      <c s="6" t="s">
        <v>463</v>
      </c>
      <c s="36" t="s">
        <v>280</v>
      </c>
      <c s="37">
        <v>70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147</v>
      </c>
      <c>
        <f>(M248*21)/100</f>
      </c>
      <c t="s">
        <v>27</v>
      </c>
    </row>
    <row r="249" spans="1:5" ht="12.75">
      <c r="A249" s="35" t="s">
        <v>55</v>
      </c>
      <c r="E249" s="39" t="s">
        <v>467</v>
      </c>
    </row>
    <row r="250" spans="1:5" ht="102">
      <c r="A250" s="35" t="s">
        <v>56</v>
      </c>
      <c r="E250" s="40" t="s">
        <v>468</v>
      </c>
    </row>
    <row r="251" spans="1:5" ht="12.75">
      <c r="A251" t="s">
        <v>58</v>
      </c>
      <c r="E251" s="39" t="s">
        <v>148</v>
      </c>
    </row>
    <row r="252" spans="1:16" ht="12.75">
      <c r="A252" t="s">
        <v>49</v>
      </c>
      <c s="34" t="s">
        <v>469</v>
      </c>
      <c s="34" t="s">
        <v>462</v>
      </c>
      <c s="35" t="s">
        <v>26</v>
      </c>
      <c s="6" t="s">
        <v>463</v>
      </c>
      <c s="36" t="s">
        <v>280</v>
      </c>
      <c s="37">
        <v>632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147</v>
      </c>
      <c>
        <f>(M252*21)/100</f>
      </c>
      <c t="s">
        <v>27</v>
      </c>
    </row>
    <row r="253" spans="1:5" ht="12.75">
      <c r="A253" s="35" t="s">
        <v>55</v>
      </c>
      <c r="E253" s="39" t="s">
        <v>470</v>
      </c>
    </row>
    <row r="254" spans="1:5" ht="102">
      <c r="A254" s="35" t="s">
        <v>56</v>
      </c>
      <c r="E254" s="40" t="s">
        <v>471</v>
      </c>
    </row>
    <row r="255" spans="1:5" ht="12.75">
      <c r="A255" t="s">
        <v>58</v>
      </c>
      <c r="E255" s="39" t="s">
        <v>148</v>
      </c>
    </row>
    <row r="256" spans="1:13" ht="12.75">
      <c r="A256" t="s">
        <v>46</v>
      </c>
      <c r="C256" s="31" t="s">
        <v>164</v>
      </c>
      <c r="E256" s="33" t="s">
        <v>472</v>
      </c>
      <c r="J256" s="32">
        <f>0</f>
      </c>
      <c s="32">
        <f>0</f>
      </c>
      <c s="32">
        <f>0+L257+L261</f>
      </c>
      <c s="32">
        <f>0+M257+M261</f>
      </c>
    </row>
    <row r="257" spans="1:16" ht="12.75">
      <c r="A257" t="s">
        <v>49</v>
      </c>
      <c s="34" t="s">
        <v>473</v>
      </c>
      <c s="34" t="s">
        <v>474</v>
      </c>
      <c s="35" t="s">
        <v>51</v>
      </c>
      <c s="6" t="s">
        <v>475</v>
      </c>
      <c s="36" t="s">
        <v>138</v>
      </c>
      <c s="37">
        <v>30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147</v>
      </c>
      <c>
        <f>(M257*21)/100</f>
      </c>
      <c t="s">
        <v>27</v>
      </c>
    </row>
    <row r="258" spans="1:5" ht="12.75">
      <c r="A258" s="35" t="s">
        <v>55</v>
      </c>
      <c r="E258" s="39" t="s">
        <v>51</v>
      </c>
    </row>
    <row r="259" spans="1:5" ht="25.5">
      <c r="A259" s="35" t="s">
        <v>56</v>
      </c>
      <c r="E259" s="40" t="s">
        <v>476</v>
      </c>
    </row>
    <row r="260" spans="1:5" ht="12.75">
      <c r="A260" t="s">
        <v>58</v>
      </c>
      <c r="E260" s="39" t="s">
        <v>148</v>
      </c>
    </row>
    <row r="261" spans="1:16" ht="12.75">
      <c r="A261" t="s">
        <v>49</v>
      </c>
      <c s="34" t="s">
        <v>477</v>
      </c>
      <c s="34" t="s">
        <v>478</v>
      </c>
      <c s="35" t="s">
        <v>51</v>
      </c>
      <c s="6" t="s">
        <v>479</v>
      </c>
      <c s="36" t="s">
        <v>138</v>
      </c>
      <c s="37">
        <v>19.6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147</v>
      </c>
      <c>
        <f>(M261*21)/100</f>
      </c>
      <c t="s">
        <v>27</v>
      </c>
    </row>
    <row r="262" spans="1:5" ht="12.75">
      <c r="A262" s="35" t="s">
        <v>55</v>
      </c>
      <c r="E262" s="39" t="s">
        <v>51</v>
      </c>
    </row>
    <row r="263" spans="1:5" ht="25.5">
      <c r="A263" s="35" t="s">
        <v>56</v>
      </c>
      <c r="E263" s="40" t="s">
        <v>480</v>
      </c>
    </row>
    <row r="264" spans="1:5" ht="12.75">
      <c r="A264" t="s">
        <v>58</v>
      </c>
      <c r="E264" s="39" t="s">
        <v>148</v>
      </c>
    </row>
    <row r="265" spans="1:13" ht="12.75">
      <c r="A265" t="s">
        <v>46</v>
      </c>
      <c r="C265" s="31" t="s">
        <v>157</v>
      </c>
      <c r="E265" s="33" t="s">
        <v>481</v>
      </c>
      <c r="J265" s="32">
        <f>0</f>
      </c>
      <c s="32">
        <f>0</f>
      </c>
      <c s="32">
        <f>0+L266+L270+L274+L278+L282+L286+L290+L294+L298+L302+L306</f>
      </c>
      <c s="32">
        <f>0+M266+M270+M274+M278+M282+M286+M290+M294+M298+M302+M306</f>
      </c>
    </row>
    <row r="266" spans="1:16" ht="12.75">
      <c r="A266" t="s">
        <v>49</v>
      </c>
      <c s="34" t="s">
        <v>482</v>
      </c>
      <c s="34" t="s">
        <v>483</v>
      </c>
      <c s="35" t="s">
        <v>51</v>
      </c>
      <c s="6" t="s">
        <v>484</v>
      </c>
      <c s="36" t="s">
        <v>138</v>
      </c>
      <c s="37">
        <v>14.2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147</v>
      </c>
      <c>
        <f>(M266*21)/100</f>
      </c>
      <c t="s">
        <v>27</v>
      </c>
    </row>
    <row r="267" spans="1:5" ht="12.75">
      <c r="A267" s="35" t="s">
        <v>55</v>
      </c>
      <c r="E267" s="39" t="s">
        <v>51</v>
      </c>
    </row>
    <row r="268" spans="1:5" ht="25.5">
      <c r="A268" s="35" t="s">
        <v>56</v>
      </c>
      <c r="E268" s="40" t="s">
        <v>485</v>
      </c>
    </row>
    <row r="269" spans="1:5" ht="12.75">
      <c r="A269" t="s">
        <v>58</v>
      </c>
      <c r="E269" s="39" t="s">
        <v>148</v>
      </c>
    </row>
    <row r="270" spans="1:16" ht="12.75">
      <c r="A270" t="s">
        <v>49</v>
      </c>
      <c s="34" t="s">
        <v>486</v>
      </c>
      <c s="34" t="s">
        <v>487</v>
      </c>
      <c s="35" t="s">
        <v>51</v>
      </c>
      <c s="6" t="s">
        <v>488</v>
      </c>
      <c s="36" t="s">
        <v>88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147</v>
      </c>
      <c>
        <f>(M270*21)/100</f>
      </c>
      <c t="s">
        <v>27</v>
      </c>
    </row>
    <row r="271" spans="1:5" ht="12.75">
      <c r="A271" s="35" t="s">
        <v>55</v>
      </c>
      <c r="E271" s="39" t="s">
        <v>489</v>
      </c>
    </row>
    <row r="272" spans="1:5" ht="38.25">
      <c r="A272" s="35" t="s">
        <v>56</v>
      </c>
      <c r="E272" s="40" t="s">
        <v>490</v>
      </c>
    </row>
    <row r="273" spans="1:5" ht="12.75">
      <c r="A273" t="s">
        <v>58</v>
      </c>
      <c r="E273" s="39" t="s">
        <v>148</v>
      </c>
    </row>
    <row r="274" spans="1:16" ht="12.75">
      <c r="A274" t="s">
        <v>49</v>
      </c>
      <c s="34" t="s">
        <v>491</v>
      </c>
      <c s="34" t="s">
        <v>492</v>
      </c>
      <c s="35" t="s">
        <v>51</v>
      </c>
      <c s="6" t="s">
        <v>493</v>
      </c>
      <c s="36" t="s">
        <v>494</v>
      </c>
      <c s="37">
        <v>2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147</v>
      </c>
      <c>
        <f>(M274*21)/100</f>
      </c>
      <c t="s">
        <v>27</v>
      </c>
    </row>
    <row r="275" spans="1:5" ht="12.75">
      <c r="A275" s="35" t="s">
        <v>55</v>
      </c>
      <c r="E275" s="39" t="s">
        <v>51</v>
      </c>
    </row>
    <row r="276" spans="1:5" ht="25.5">
      <c r="A276" s="35" t="s">
        <v>56</v>
      </c>
      <c r="E276" s="40" t="s">
        <v>495</v>
      </c>
    </row>
    <row r="277" spans="1:5" ht="12.75">
      <c r="A277" t="s">
        <v>58</v>
      </c>
      <c r="E277" s="39" t="s">
        <v>148</v>
      </c>
    </row>
    <row r="278" spans="1:16" ht="12.75">
      <c r="A278" t="s">
        <v>49</v>
      </c>
      <c s="34" t="s">
        <v>496</v>
      </c>
      <c s="34" t="s">
        <v>497</v>
      </c>
      <c s="35" t="s">
        <v>51</v>
      </c>
      <c s="6" t="s">
        <v>498</v>
      </c>
      <c s="36" t="s">
        <v>494</v>
      </c>
      <c s="37">
        <v>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54</v>
      </c>
      <c>
        <f>(M278*21)/100</f>
      </c>
      <c t="s">
        <v>27</v>
      </c>
    </row>
    <row r="279" spans="1:5" ht="12.75">
      <c r="A279" s="35" t="s">
        <v>55</v>
      </c>
      <c r="E279" s="39" t="s">
        <v>51</v>
      </c>
    </row>
    <row r="280" spans="1:5" ht="12.75">
      <c r="A280" s="35" t="s">
        <v>56</v>
      </c>
      <c r="E280" s="40" t="s">
        <v>499</v>
      </c>
    </row>
    <row r="281" spans="1:5" ht="409.5">
      <c r="A281" t="s">
        <v>58</v>
      </c>
      <c r="E281" s="39" t="s">
        <v>500</v>
      </c>
    </row>
    <row r="282" spans="1:16" ht="12.75">
      <c r="A282" t="s">
        <v>49</v>
      </c>
      <c s="34" t="s">
        <v>501</v>
      </c>
      <c s="34" t="s">
        <v>502</v>
      </c>
      <c s="35" t="s">
        <v>51</v>
      </c>
      <c s="6" t="s">
        <v>503</v>
      </c>
      <c s="36" t="s">
        <v>280</v>
      </c>
      <c s="37">
        <v>168.5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147</v>
      </c>
      <c>
        <f>(M282*21)/100</f>
      </c>
      <c t="s">
        <v>27</v>
      </c>
    </row>
    <row r="283" spans="1:5" ht="12.75">
      <c r="A283" s="35" t="s">
        <v>55</v>
      </c>
      <c r="E283" s="39" t="s">
        <v>51</v>
      </c>
    </row>
    <row r="284" spans="1:5" ht="25.5">
      <c r="A284" s="35" t="s">
        <v>56</v>
      </c>
      <c r="E284" s="40" t="s">
        <v>504</v>
      </c>
    </row>
    <row r="285" spans="1:5" ht="12.75">
      <c r="A285" t="s">
        <v>58</v>
      </c>
      <c r="E285" s="39" t="s">
        <v>148</v>
      </c>
    </row>
    <row r="286" spans="1:16" ht="12.75">
      <c r="A286" t="s">
        <v>49</v>
      </c>
      <c s="34" t="s">
        <v>505</v>
      </c>
      <c s="34" t="s">
        <v>506</v>
      </c>
      <c s="35" t="s">
        <v>51</v>
      </c>
      <c s="6" t="s">
        <v>507</v>
      </c>
      <c s="36" t="s">
        <v>280</v>
      </c>
      <c s="37">
        <v>168.5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147</v>
      </c>
      <c>
        <f>(M286*21)/100</f>
      </c>
      <c t="s">
        <v>27</v>
      </c>
    </row>
    <row r="287" spans="1:5" ht="12.75">
      <c r="A287" s="35" t="s">
        <v>55</v>
      </c>
      <c r="E287" s="39" t="s">
        <v>51</v>
      </c>
    </row>
    <row r="288" spans="1:5" ht="25.5">
      <c r="A288" s="35" t="s">
        <v>56</v>
      </c>
      <c r="E288" s="40" t="s">
        <v>508</v>
      </c>
    </row>
    <row r="289" spans="1:5" ht="12.75">
      <c r="A289" t="s">
        <v>58</v>
      </c>
      <c r="E289" s="39" t="s">
        <v>148</v>
      </c>
    </row>
    <row r="290" spans="1:16" ht="12.75">
      <c r="A290" t="s">
        <v>49</v>
      </c>
      <c s="34" t="s">
        <v>509</v>
      </c>
      <c s="34" t="s">
        <v>510</v>
      </c>
      <c s="35" t="s">
        <v>51</v>
      </c>
      <c s="6" t="s">
        <v>511</v>
      </c>
      <c s="36" t="s">
        <v>280</v>
      </c>
      <c s="37">
        <v>632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147</v>
      </c>
      <c>
        <f>(M290*21)/100</f>
      </c>
      <c t="s">
        <v>27</v>
      </c>
    </row>
    <row r="291" spans="1:5" ht="12.75">
      <c r="A291" s="35" t="s">
        <v>55</v>
      </c>
      <c r="E291" s="39" t="s">
        <v>51</v>
      </c>
    </row>
    <row r="292" spans="1:5" ht="25.5">
      <c r="A292" s="35" t="s">
        <v>56</v>
      </c>
      <c r="E292" s="40" t="s">
        <v>512</v>
      </c>
    </row>
    <row r="293" spans="1:5" ht="12.75">
      <c r="A293" t="s">
        <v>58</v>
      </c>
      <c r="E293" s="39" t="s">
        <v>148</v>
      </c>
    </row>
    <row r="294" spans="1:16" ht="12.75">
      <c r="A294" t="s">
        <v>49</v>
      </c>
      <c s="34" t="s">
        <v>513</v>
      </c>
      <c s="34" t="s">
        <v>514</v>
      </c>
      <c s="35" t="s">
        <v>51</v>
      </c>
      <c s="6" t="s">
        <v>515</v>
      </c>
      <c s="36" t="s">
        <v>280</v>
      </c>
      <c s="37">
        <v>189.6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147</v>
      </c>
      <c>
        <f>(M294*21)/100</f>
      </c>
      <c t="s">
        <v>27</v>
      </c>
    </row>
    <row r="295" spans="1:5" ht="12.75">
      <c r="A295" s="35" t="s">
        <v>55</v>
      </c>
      <c r="E295" s="39" t="s">
        <v>51</v>
      </c>
    </row>
    <row r="296" spans="1:5" ht="25.5">
      <c r="A296" s="35" t="s">
        <v>56</v>
      </c>
      <c r="E296" s="40" t="s">
        <v>516</v>
      </c>
    </row>
    <row r="297" spans="1:5" ht="12.75">
      <c r="A297" t="s">
        <v>58</v>
      </c>
      <c r="E297" s="39" t="s">
        <v>148</v>
      </c>
    </row>
    <row r="298" spans="1:16" ht="12.75">
      <c r="A298" t="s">
        <v>49</v>
      </c>
      <c s="34" t="s">
        <v>517</v>
      </c>
      <c s="34" t="s">
        <v>518</v>
      </c>
      <c s="35" t="s">
        <v>51</v>
      </c>
      <c s="6" t="s">
        <v>519</v>
      </c>
      <c s="36" t="s">
        <v>130</v>
      </c>
      <c s="37">
        <v>76.4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147</v>
      </c>
      <c>
        <f>(M298*21)/100</f>
      </c>
      <c t="s">
        <v>27</v>
      </c>
    </row>
    <row r="299" spans="1:5" ht="12.75">
      <c r="A299" s="35" t="s">
        <v>55</v>
      </c>
      <c r="E299" s="39" t="s">
        <v>51</v>
      </c>
    </row>
    <row r="300" spans="1:5" ht="51">
      <c r="A300" s="35" t="s">
        <v>56</v>
      </c>
      <c r="E300" s="40" t="s">
        <v>520</v>
      </c>
    </row>
    <row r="301" spans="1:5" ht="12.75">
      <c r="A301" t="s">
        <v>58</v>
      </c>
      <c r="E301" s="39" t="s">
        <v>148</v>
      </c>
    </row>
    <row r="302" spans="1:16" ht="12.75">
      <c r="A302" t="s">
        <v>49</v>
      </c>
      <c s="34" t="s">
        <v>521</v>
      </c>
      <c s="34" t="s">
        <v>522</v>
      </c>
      <c s="35" t="s">
        <v>51</v>
      </c>
      <c s="6" t="s">
        <v>523</v>
      </c>
      <c s="36" t="s">
        <v>103</v>
      </c>
      <c s="37">
        <v>35.6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147</v>
      </c>
      <c>
        <f>(M302*21)/100</f>
      </c>
      <c t="s">
        <v>27</v>
      </c>
    </row>
    <row r="303" spans="1:5" ht="12.75">
      <c r="A303" s="35" t="s">
        <v>55</v>
      </c>
      <c r="E303" s="39" t="s">
        <v>51</v>
      </c>
    </row>
    <row r="304" spans="1:5" ht="51">
      <c r="A304" s="35" t="s">
        <v>56</v>
      </c>
      <c r="E304" s="40" t="s">
        <v>524</v>
      </c>
    </row>
    <row r="305" spans="1:5" ht="12.75">
      <c r="A305" t="s">
        <v>58</v>
      </c>
      <c r="E305" s="39" t="s">
        <v>148</v>
      </c>
    </row>
    <row r="306" spans="1:16" ht="12.75">
      <c r="A306" t="s">
        <v>49</v>
      </c>
      <c s="34" t="s">
        <v>525</v>
      </c>
      <c s="34" t="s">
        <v>526</v>
      </c>
      <c s="35" t="s">
        <v>51</v>
      </c>
      <c s="6" t="s">
        <v>527</v>
      </c>
      <c s="36" t="s">
        <v>88</v>
      </c>
      <c s="37">
        <v>4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147</v>
      </c>
      <c>
        <f>(M306*21)/100</f>
      </c>
      <c t="s">
        <v>27</v>
      </c>
    </row>
    <row r="307" spans="1:5" ht="12.75">
      <c r="A307" s="35" t="s">
        <v>55</v>
      </c>
      <c r="E307" s="39" t="s">
        <v>51</v>
      </c>
    </row>
    <row r="308" spans="1:5" ht="25.5">
      <c r="A308" s="35" t="s">
        <v>56</v>
      </c>
      <c r="E308" s="40" t="s">
        <v>528</v>
      </c>
    </row>
    <row r="309" spans="1:5" ht="12.75">
      <c r="A309" t="s">
        <v>58</v>
      </c>
      <c r="E309" s="39" t="s">
        <v>148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529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529</v>
      </c>
      <c r="E4" s="26" t="s">
        <v>530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COUNTIFS(L8:L68,"=0",A8:A68,"P")+COUNTIFS(L8:L68,"",A8:A68,"P")+SUM(Q8:Q68)</f>
      </c>
    </row>
    <row r="8" spans="1:13" ht="12.75">
      <c r="A8" t="s">
        <v>44</v>
      </c>
      <c r="C8" s="28" t="s">
        <v>533</v>
      </c>
      <c r="E8" s="30" t="s">
        <v>532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46</v>
      </c>
      <c r="C9" s="31" t="s">
        <v>97</v>
      </c>
      <c r="E9" s="33" t="s">
        <v>98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534</v>
      </c>
      <c s="35" t="s">
        <v>51</v>
      </c>
      <c s="6" t="s">
        <v>535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147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536</v>
      </c>
    </row>
    <row r="13" spans="1:5" ht="12.75">
      <c r="A13" t="s">
        <v>58</v>
      </c>
      <c r="E13" s="39" t="s">
        <v>148</v>
      </c>
    </row>
    <row r="14" spans="1:16" ht="12.75">
      <c r="A14" t="s">
        <v>49</v>
      </c>
      <c s="34" t="s">
        <v>27</v>
      </c>
      <c s="34" t="s">
        <v>537</v>
      </c>
      <c s="35" t="s">
        <v>51</v>
      </c>
      <c s="6" t="s">
        <v>538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147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536</v>
      </c>
    </row>
    <row r="17" spans="1:5" ht="12.75">
      <c r="A17" t="s">
        <v>58</v>
      </c>
      <c r="E17" s="39" t="s">
        <v>148</v>
      </c>
    </row>
    <row r="18" spans="1:13" ht="12.75">
      <c r="A18" t="s">
        <v>46</v>
      </c>
      <c r="C18" s="31" t="s">
        <v>47</v>
      </c>
      <c r="E18" s="33" t="s">
        <v>216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26</v>
      </c>
      <c s="34" t="s">
        <v>539</v>
      </c>
      <c s="35" t="s">
        <v>51</v>
      </c>
      <c s="6" t="s">
        <v>540</v>
      </c>
      <c s="36" t="s">
        <v>130</v>
      </c>
      <c s="37">
        <v>10.5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147</v>
      </c>
      <c>
        <f>(M19*21)/100</f>
      </c>
      <c t="s">
        <v>27</v>
      </c>
    </row>
    <row r="20" spans="1:5" ht="12.75">
      <c r="A20" s="35" t="s">
        <v>55</v>
      </c>
      <c r="E20" s="39" t="s">
        <v>541</v>
      </c>
    </row>
    <row r="21" spans="1:5" ht="12.75">
      <c r="A21" s="35" t="s">
        <v>56</v>
      </c>
      <c r="E21" s="40" t="s">
        <v>542</v>
      </c>
    </row>
    <row r="22" spans="1:5" ht="12.75">
      <c r="A22" t="s">
        <v>58</v>
      </c>
      <c r="E22" s="39" t="s">
        <v>148</v>
      </c>
    </row>
    <row r="23" spans="1:16" ht="12.75">
      <c r="A23" t="s">
        <v>49</v>
      </c>
      <c s="34" t="s">
        <v>71</v>
      </c>
      <c s="34" t="s">
        <v>543</v>
      </c>
      <c s="35" t="s">
        <v>51</v>
      </c>
      <c s="6" t="s">
        <v>544</v>
      </c>
      <c s="36" t="s">
        <v>130</v>
      </c>
      <c s="37">
        <v>10.5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147</v>
      </c>
      <c>
        <f>(M23*21)/100</f>
      </c>
      <c t="s">
        <v>27</v>
      </c>
    </row>
    <row r="24" spans="1:5" ht="12.75">
      <c r="A24" s="35" t="s">
        <v>55</v>
      </c>
      <c r="E24" s="39" t="s">
        <v>541</v>
      </c>
    </row>
    <row r="25" spans="1:5" ht="12.75">
      <c r="A25" s="35" t="s">
        <v>56</v>
      </c>
      <c r="E25" s="40" t="s">
        <v>545</v>
      </c>
    </row>
    <row r="26" spans="1:5" ht="12.75">
      <c r="A26" t="s">
        <v>58</v>
      </c>
      <c r="E26" s="39" t="s">
        <v>148</v>
      </c>
    </row>
    <row r="27" spans="1:13" ht="12.75">
      <c r="A27" t="s">
        <v>46</v>
      </c>
      <c r="C27" s="31" t="s">
        <v>85</v>
      </c>
      <c r="E27" s="33" t="s">
        <v>546</v>
      </c>
      <c r="J27" s="32">
        <f>0</f>
      </c>
      <c s="32">
        <f>0</f>
      </c>
      <c s="32">
        <f>0+L28+L32+L36+L40+L44+L48+L52+L56+L60+L64+L68</f>
      </c>
      <c s="32">
        <f>0+M28+M32+M36+M40+M44+M48+M52+M56+M60+M64+M68</f>
      </c>
    </row>
    <row r="28" spans="1:16" ht="12.75">
      <c r="A28" t="s">
        <v>49</v>
      </c>
      <c s="34" t="s">
        <v>76</v>
      </c>
      <c s="34" t="s">
        <v>547</v>
      </c>
      <c s="35" t="s">
        <v>51</v>
      </c>
      <c s="6" t="s">
        <v>548</v>
      </c>
      <c s="36" t="s">
        <v>88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147</v>
      </c>
      <c>
        <f>(M28*21)/100</f>
      </c>
      <c t="s">
        <v>27</v>
      </c>
    </row>
    <row r="29" spans="1:5" ht="12.75">
      <c r="A29" s="35" t="s">
        <v>55</v>
      </c>
      <c r="E29" s="39" t="s">
        <v>549</v>
      </c>
    </row>
    <row r="30" spans="1:5" ht="12.75">
      <c r="A30" s="35" t="s">
        <v>56</v>
      </c>
      <c r="E30" s="40" t="s">
        <v>550</v>
      </c>
    </row>
    <row r="31" spans="1:5" ht="12.75">
      <c r="A31" t="s">
        <v>58</v>
      </c>
      <c r="E31" s="39" t="s">
        <v>148</v>
      </c>
    </row>
    <row r="32" spans="1:16" ht="12.75">
      <c r="A32" t="s">
        <v>49</v>
      </c>
      <c s="34" t="s">
        <v>80</v>
      </c>
      <c s="34" t="s">
        <v>236</v>
      </c>
      <c s="35" t="s">
        <v>51</v>
      </c>
      <c s="6" t="s">
        <v>237</v>
      </c>
      <c s="36" t="s">
        <v>138</v>
      </c>
      <c s="37">
        <v>60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147</v>
      </c>
      <c>
        <f>(M32*21)/100</f>
      </c>
      <c t="s">
        <v>27</v>
      </c>
    </row>
    <row r="33" spans="1:5" ht="25.5">
      <c r="A33" s="35" t="s">
        <v>55</v>
      </c>
      <c r="E33" s="39" t="s">
        <v>551</v>
      </c>
    </row>
    <row r="34" spans="1:5" ht="12.75">
      <c r="A34" s="35" t="s">
        <v>56</v>
      </c>
      <c r="E34" s="40" t="s">
        <v>552</v>
      </c>
    </row>
    <row r="35" spans="1:5" ht="12.75">
      <c r="A35" t="s">
        <v>58</v>
      </c>
      <c r="E35" s="39" t="s">
        <v>148</v>
      </c>
    </row>
    <row r="36" spans="1:16" ht="12.75">
      <c r="A36" t="s">
        <v>49</v>
      </c>
      <c s="34" t="s">
        <v>85</v>
      </c>
      <c s="34" t="s">
        <v>239</v>
      </c>
      <c s="35" t="s">
        <v>51</v>
      </c>
      <c s="6" t="s">
        <v>240</v>
      </c>
      <c s="36" t="s">
        <v>138</v>
      </c>
      <c s="37">
        <v>60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147</v>
      </c>
      <c>
        <f>(M36*21)/100</f>
      </c>
      <c t="s">
        <v>27</v>
      </c>
    </row>
    <row r="37" spans="1:5" ht="25.5">
      <c r="A37" s="35" t="s">
        <v>55</v>
      </c>
      <c r="E37" s="39" t="s">
        <v>551</v>
      </c>
    </row>
    <row r="38" spans="1:5" ht="12.75">
      <c r="A38" s="35" t="s">
        <v>56</v>
      </c>
      <c r="E38" s="40" t="s">
        <v>553</v>
      </c>
    </row>
    <row r="39" spans="1:5" ht="12.75">
      <c r="A39" t="s">
        <v>58</v>
      </c>
      <c r="E39" s="39" t="s">
        <v>148</v>
      </c>
    </row>
    <row r="40" spans="1:16" ht="25.5">
      <c r="A40" t="s">
        <v>49</v>
      </c>
      <c s="34" t="s">
        <v>164</v>
      </c>
      <c s="34" t="s">
        <v>241</v>
      </c>
      <c s="35" t="s">
        <v>51</v>
      </c>
      <c s="6" t="s">
        <v>242</v>
      </c>
      <c s="36" t="s">
        <v>138</v>
      </c>
      <c s="37">
        <v>60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147</v>
      </c>
      <c>
        <f>(M40*21)/100</f>
      </c>
      <c t="s">
        <v>27</v>
      </c>
    </row>
    <row r="41" spans="1:5" ht="25.5">
      <c r="A41" s="35" t="s">
        <v>55</v>
      </c>
      <c r="E41" s="39" t="s">
        <v>551</v>
      </c>
    </row>
    <row r="42" spans="1:5" ht="12.75">
      <c r="A42" s="35" t="s">
        <v>56</v>
      </c>
      <c r="E42" s="40" t="s">
        <v>554</v>
      </c>
    </row>
    <row r="43" spans="1:5" ht="12.75">
      <c r="A43" t="s">
        <v>58</v>
      </c>
      <c r="E43" s="39" t="s">
        <v>148</v>
      </c>
    </row>
    <row r="44" spans="1:16" ht="12.75">
      <c r="A44" t="s">
        <v>49</v>
      </c>
      <c s="34" t="s">
        <v>157</v>
      </c>
      <c s="34" t="s">
        <v>555</v>
      </c>
      <c s="35" t="s">
        <v>51</v>
      </c>
      <c s="6" t="s">
        <v>556</v>
      </c>
      <c s="36" t="s">
        <v>88</v>
      </c>
      <c s="37">
        <v>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147</v>
      </c>
      <c>
        <f>(M44*21)/100</f>
      </c>
      <c t="s">
        <v>27</v>
      </c>
    </row>
    <row r="45" spans="1:5" ht="12.75">
      <c r="A45" s="35" t="s">
        <v>55</v>
      </c>
      <c r="E45" s="39" t="s">
        <v>557</v>
      </c>
    </row>
    <row r="46" spans="1:5" ht="12.75">
      <c r="A46" s="35" t="s">
        <v>56</v>
      </c>
      <c r="E46" s="40" t="s">
        <v>558</v>
      </c>
    </row>
    <row r="47" spans="1:5" ht="12.75">
      <c r="A47" t="s">
        <v>58</v>
      </c>
      <c r="E47" s="39" t="s">
        <v>148</v>
      </c>
    </row>
    <row r="48" spans="1:16" ht="25.5">
      <c r="A48" t="s">
        <v>49</v>
      </c>
      <c s="34" t="s">
        <v>170</v>
      </c>
      <c s="34" t="s">
        <v>559</v>
      </c>
      <c s="35" t="s">
        <v>51</v>
      </c>
      <c s="6" t="s">
        <v>560</v>
      </c>
      <c s="36" t="s">
        <v>494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147</v>
      </c>
      <c>
        <f>(M48*21)/100</f>
      </c>
      <c t="s">
        <v>27</v>
      </c>
    </row>
    <row r="49" spans="1:5" ht="12.75">
      <c r="A49" s="35" t="s">
        <v>55</v>
      </c>
      <c r="E49" s="39" t="s">
        <v>541</v>
      </c>
    </row>
    <row r="50" spans="1:5" ht="12.75">
      <c r="A50" s="35" t="s">
        <v>56</v>
      </c>
      <c r="E50" s="40" t="s">
        <v>561</v>
      </c>
    </row>
    <row r="51" spans="1:5" ht="12.75">
      <c r="A51" t="s">
        <v>58</v>
      </c>
      <c r="E51" s="39" t="s">
        <v>148</v>
      </c>
    </row>
    <row r="52" spans="1:16" ht="12.75">
      <c r="A52" t="s">
        <v>49</v>
      </c>
      <c s="34" t="s">
        <v>175</v>
      </c>
      <c s="34" t="s">
        <v>562</v>
      </c>
      <c s="35" t="s">
        <v>51</v>
      </c>
      <c s="6" t="s">
        <v>563</v>
      </c>
      <c s="36" t="s">
        <v>564</v>
      </c>
      <c s="37">
        <v>0.8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147</v>
      </c>
      <c>
        <f>(M52*21)/100</f>
      </c>
      <c t="s">
        <v>27</v>
      </c>
    </row>
    <row r="53" spans="1:5" ht="12.75">
      <c r="A53" s="35" t="s">
        <v>55</v>
      </c>
      <c r="E53" s="39" t="s">
        <v>541</v>
      </c>
    </row>
    <row r="54" spans="1:5" ht="12.75">
      <c r="A54" s="35" t="s">
        <v>56</v>
      </c>
      <c r="E54" s="40" t="s">
        <v>565</v>
      </c>
    </row>
    <row r="55" spans="1:5" ht="12.75">
      <c r="A55" t="s">
        <v>58</v>
      </c>
      <c r="E55" s="39" t="s">
        <v>148</v>
      </c>
    </row>
    <row r="56" spans="1:16" ht="25.5">
      <c r="A56" t="s">
        <v>49</v>
      </c>
      <c s="34" t="s">
        <v>179</v>
      </c>
      <c s="34" t="s">
        <v>566</v>
      </c>
      <c s="35" t="s">
        <v>51</v>
      </c>
      <c s="6" t="s">
        <v>567</v>
      </c>
      <c s="36" t="s">
        <v>138</v>
      </c>
      <c s="37">
        <v>160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147</v>
      </c>
      <c>
        <f>(M56*21)/100</f>
      </c>
      <c t="s">
        <v>27</v>
      </c>
    </row>
    <row r="57" spans="1:5" ht="12.75">
      <c r="A57" s="35" t="s">
        <v>55</v>
      </c>
      <c r="E57" s="39" t="s">
        <v>541</v>
      </c>
    </row>
    <row r="58" spans="1:5" ht="12.75">
      <c r="A58" s="35" t="s">
        <v>56</v>
      </c>
      <c r="E58" s="40" t="s">
        <v>568</v>
      </c>
    </row>
    <row r="59" spans="1:5" ht="12.75">
      <c r="A59" t="s">
        <v>58</v>
      </c>
      <c r="E59" s="39" t="s">
        <v>148</v>
      </c>
    </row>
    <row r="60" spans="1:16" ht="12.75">
      <c r="A60" t="s">
        <v>49</v>
      </c>
      <c s="34" t="s">
        <v>183</v>
      </c>
      <c s="34" t="s">
        <v>569</v>
      </c>
      <c s="35" t="s">
        <v>51</v>
      </c>
      <c s="6" t="s">
        <v>570</v>
      </c>
      <c s="36" t="s">
        <v>88</v>
      </c>
      <c s="37">
        <v>10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147</v>
      </c>
      <c>
        <f>(M60*21)/100</f>
      </c>
      <c t="s">
        <v>27</v>
      </c>
    </row>
    <row r="61" spans="1:5" ht="12.75">
      <c r="A61" s="35" t="s">
        <v>55</v>
      </c>
      <c r="E61" s="39" t="s">
        <v>541</v>
      </c>
    </row>
    <row r="62" spans="1:5" ht="12.75">
      <c r="A62" s="35" t="s">
        <v>56</v>
      </c>
      <c r="E62" s="40" t="s">
        <v>571</v>
      </c>
    </row>
    <row r="63" spans="1:5" ht="12.75">
      <c r="A63" t="s">
        <v>58</v>
      </c>
      <c r="E63" s="39" t="s">
        <v>148</v>
      </c>
    </row>
    <row r="64" spans="1:16" ht="25.5">
      <c r="A64" t="s">
        <v>49</v>
      </c>
      <c s="34" t="s">
        <v>188</v>
      </c>
      <c s="34" t="s">
        <v>572</v>
      </c>
      <c s="35" t="s">
        <v>51</v>
      </c>
      <c s="6" t="s">
        <v>573</v>
      </c>
      <c s="36" t="s">
        <v>88</v>
      </c>
      <c s="37">
        <v>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147</v>
      </c>
      <c>
        <f>(M64*21)/100</f>
      </c>
      <c t="s">
        <v>27</v>
      </c>
    </row>
    <row r="65" spans="1:5" ht="12.75">
      <c r="A65" s="35" t="s">
        <v>55</v>
      </c>
      <c r="E65" s="39" t="s">
        <v>541</v>
      </c>
    </row>
    <row r="66" spans="1:5" ht="12.75">
      <c r="A66" s="35" t="s">
        <v>56</v>
      </c>
      <c r="E66" s="40" t="s">
        <v>574</v>
      </c>
    </row>
    <row r="67" spans="1:5" ht="12.75">
      <c r="A67" t="s">
        <v>58</v>
      </c>
      <c r="E67" s="39" t="s">
        <v>148</v>
      </c>
    </row>
    <row r="68" spans="1:16" ht="25.5">
      <c r="A68" t="s">
        <v>49</v>
      </c>
      <c s="34" t="s">
        <v>192</v>
      </c>
      <c s="34" t="s">
        <v>575</v>
      </c>
      <c s="35" t="s">
        <v>51</v>
      </c>
      <c s="6" t="s">
        <v>576</v>
      </c>
      <c s="36" t="s">
        <v>88</v>
      </c>
      <c s="37">
        <v>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147</v>
      </c>
      <c>
        <f>(M68*21)/100</f>
      </c>
      <c t="s">
        <v>27</v>
      </c>
    </row>
    <row r="69" spans="1:5" ht="12.75">
      <c r="A69" s="35" t="s">
        <v>55</v>
      </c>
      <c r="E69" s="39" t="s">
        <v>541</v>
      </c>
    </row>
    <row r="70" spans="1:5" ht="12.75">
      <c r="A70" s="35" t="s">
        <v>56</v>
      </c>
      <c r="E70" s="40" t="s">
        <v>577</v>
      </c>
    </row>
    <row r="71" spans="1:5" ht="12.75">
      <c r="A71" t="s">
        <v>58</v>
      </c>
      <c r="E71" s="39" t="s">
        <v>148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529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529</v>
      </c>
      <c r="E4" s="26" t="s">
        <v>530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COUNTIFS(L8:L60,"=0",A8:A60,"P")+COUNTIFS(L8:L60,"",A8:A60,"P")+SUM(Q8:Q60)</f>
      </c>
    </row>
    <row r="8" spans="1:13" ht="12.75">
      <c r="A8" t="s">
        <v>44</v>
      </c>
      <c r="C8" s="28" t="s">
        <v>580</v>
      </c>
      <c r="E8" s="30" t="s">
        <v>579</v>
      </c>
      <c r="J8" s="29">
        <f>0+J9+J14+J23</f>
      </c>
      <c s="29">
        <f>0+K9+K14+K23</f>
      </c>
      <c s="29">
        <f>0+L9+L14+L23</f>
      </c>
      <c s="29">
        <f>0+M9+M14+M23</f>
      </c>
    </row>
    <row r="9" spans="1:13" ht="12.75">
      <c r="A9" t="s">
        <v>46</v>
      </c>
      <c r="C9" s="31" t="s">
        <v>97</v>
      </c>
      <c r="E9" s="33" t="s">
        <v>98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534</v>
      </c>
      <c s="35" t="s">
        <v>51</v>
      </c>
      <c s="6" t="s">
        <v>535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147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536</v>
      </c>
    </row>
    <row r="13" spans="1:5" ht="12.75">
      <c r="A13" t="s">
        <v>58</v>
      </c>
      <c r="E13" s="39" t="s">
        <v>148</v>
      </c>
    </row>
    <row r="14" spans="1:13" ht="12.75">
      <c r="A14" t="s">
        <v>46</v>
      </c>
      <c r="C14" s="31" t="s">
        <v>47</v>
      </c>
      <c r="E14" s="33" t="s">
        <v>216</v>
      </c>
      <c r="J14" s="32">
        <f>0</f>
      </c>
      <c s="32">
        <f>0</f>
      </c>
      <c s="32">
        <f>0+L15+L19</f>
      </c>
      <c s="32">
        <f>0+M15+M19</f>
      </c>
    </row>
    <row r="15" spans="1:16" ht="12.75">
      <c r="A15" t="s">
        <v>49</v>
      </c>
      <c s="34" t="s">
        <v>26</v>
      </c>
      <c s="34" t="s">
        <v>581</v>
      </c>
      <c s="35" t="s">
        <v>51</v>
      </c>
      <c s="6" t="s">
        <v>582</v>
      </c>
      <c s="36" t="s">
        <v>130</v>
      </c>
      <c s="37">
        <v>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147</v>
      </c>
      <c>
        <f>(M15*21)/100</f>
      </c>
      <c t="s">
        <v>27</v>
      </c>
    </row>
    <row r="16" spans="1:5" ht="12.75">
      <c r="A16" s="35" t="s">
        <v>55</v>
      </c>
      <c r="E16" s="39" t="s">
        <v>541</v>
      </c>
    </row>
    <row r="17" spans="1:5" ht="12.75">
      <c r="A17" s="35" t="s">
        <v>56</v>
      </c>
      <c r="E17" s="40" t="s">
        <v>536</v>
      </c>
    </row>
    <row r="18" spans="1:5" ht="12.75">
      <c r="A18" t="s">
        <v>58</v>
      </c>
      <c r="E18" s="39" t="s">
        <v>148</v>
      </c>
    </row>
    <row r="19" spans="1:16" ht="12.75">
      <c r="A19" t="s">
        <v>49</v>
      </c>
      <c s="34" t="s">
        <v>71</v>
      </c>
      <c s="34" t="s">
        <v>543</v>
      </c>
      <c s="35" t="s">
        <v>51</v>
      </c>
      <c s="6" t="s">
        <v>544</v>
      </c>
      <c s="36" t="s">
        <v>130</v>
      </c>
      <c s="37">
        <v>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147</v>
      </c>
      <c>
        <f>(M19*21)/100</f>
      </c>
      <c t="s">
        <v>27</v>
      </c>
    </row>
    <row r="20" spans="1:5" ht="12.75">
      <c r="A20" s="35" t="s">
        <v>55</v>
      </c>
      <c r="E20" s="39" t="s">
        <v>541</v>
      </c>
    </row>
    <row r="21" spans="1:5" ht="12.75">
      <c r="A21" s="35" t="s">
        <v>56</v>
      </c>
      <c r="E21" s="40" t="s">
        <v>536</v>
      </c>
    </row>
    <row r="22" spans="1:5" ht="12.75">
      <c r="A22" t="s">
        <v>58</v>
      </c>
      <c r="E22" s="39" t="s">
        <v>148</v>
      </c>
    </row>
    <row r="23" spans="1:13" ht="12.75">
      <c r="A23" t="s">
        <v>46</v>
      </c>
      <c r="C23" s="31" t="s">
        <v>85</v>
      </c>
      <c r="E23" s="33" t="s">
        <v>546</v>
      </c>
      <c r="J23" s="32">
        <f>0</f>
      </c>
      <c s="32">
        <f>0</f>
      </c>
      <c s="32">
        <f>0+L24+L28+L32+L36+L40+L44+L48+L52+L56+L60</f>
      </c>
      <c s="32">
        <f>0+M24+M28+M32+M36+M40+M44+M48+M52+M56+M60</f>
      </c>
    </row>
    <row r="24" spans="1:16" ht="12.75">
      <c r="A24" t="s">
        <v>49</v>
      </c>
      <c s="34" t="s">
        <v>76</v>
      </c>
      <c s="34" t="s">
        <v>236</v>
      </c>
      <c s="35" t="s">
        <v>51</v>
      </c>
      <c s="6" t="s">
        <v>237</v>
      </c>
      <c s="36" t="s">
        <v>138</v>
      </c>
      <c s="37">
        <v>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147</v>
      </c>
      <c>
        <f>(M24*21)/100</f>
      </c>
      <c t="s">
        <v>27</v>
      </c>
    </row>
    <row r="25" spans="1:5" ht="25.5">
      <c r="A25" s="35" t="s">
        <v>55</v>
      </c>
      <c r="E25" s="39" t="s">
        <v>551</v>
      </c>
    </row>
    <row r="26" spans="1:5" ht="12.75">
      <c r="A26" s="35" t="s">
        <v>56</v>
      </c>
      <c r="E26" s="40" t="s">
        <v>583</v>
      </c>
    </row>
    <row r="27" spans="1:5" ht="12.75">
      <c r="A27" t="s">
        <v>58</v>
      </c>
      <c r="E27" s="39" t="s">
        <v>148</v>
      </c>
    </row>
    <row r="28" spans="1:16" ht="12.75">
      <c r="A28" t="s">
        <v>49</v>
      </c>
      <c s="34" t="s">
        <v>80</v>
      </c>
      <c s="34" t="s">
        <v>239</v>
      </c>
      <c s="35" t="s">
        <v>51</v>
      </c>
      <c s="6" t="s">
        <v>240</v>
      </c>
      <c s="36" t="s">
        <v>138</v>
      </c>
      <c s="37">
        <v>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147</v>
      </c>
      <c>
        <f>(M28*21)/100</f>
      </c>
      <c t="s">
        <v>27</v>
      </c>
    </row>
    <row r="29" spans="1:5" ht="25.5">
      <c r="A29" s="35" t="s">
        <v>55</v>
      </c>
      <c r="E29" s="39" t="s">
        <v>551</v>
      </c>
    </row>
    <row r="30" spans="1:5" ht="12.75">
      <c r="A30" s="35" t="s">
        <v>56</v>
      </c>
      <c r="E30" s="40" t="s">
        <v>584</v>
      </c>
    </row>
    <row r="31" spans="1:5" ht="12.75">
      <c r="A31" t="s">
        <v>58</v>
      </c>
      <c r="E31" s="39" t="s">
        <v>148</v>
      </c>
    </row>
    <row r="32" spans="1:16" ht="25.5">
      <c r="A32" t="s">
        <v>49</v>
      </c>
      <c s="34" t="s">
        <v>85</v>
      </c>
      <c s="34" t="s">
        <v>241</v>
      </c>
      <c s="35" t="s">
        <v>51</v>
      </c>
      <c s="6" t="s">
        <v>242</v>
      </c>
      <c s="36" t="s">
        <v>138</v>
      </c>
      <c s="37">
        <v>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147</v>
      </c>
      <c>
        <f>(M32*21)/100</f>
      </c>
      <c t="s">
        <v>27</v>
      </c>
    </row>
    <row r="33" spans="1:5" ht="25.5">
      <c r="A33" s="35" t="s">
        <v>55</v>
      </c>
      <c r="E33" s="39" t="s">
        <v>551</v>
      </c>
    </row>
    <row r="34" spans="1:5" ht="12.75">
      <c r="A34" s="35" t="s">
        <v>56</v>
      </c>
      <c r="E34" s="40" t="s">
        <v>584</v>
      </c>
    </row>
    <row r="35" spans="1:5" ht="12.75">
      <c r="A35" t="s">
        <v>58</v>
      </c>
      <c r="E35" s="39" t="s">
        <v>148</v>
      </c>
    </row>
    <row r="36" spans="1:16" ht="12.75">
      <c r="A36" t="s">
        <v>49</v>
      </c>
      <c s="34" t="s">
        <v>164</v>
      </c>
      <c s="34" t="s">
        <v>555</v>
      </c>
      <c s="35" t="s">
        <v>51</v>
      </c>
      <c s="6" t="s">
        <v>556</v>
      </c>
      <c s="36" t="s">
        <v>88</v>
      </c>
      <c s="37">
        <v>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147</v>
      </c>
      <c>
        <f>(M36*21)/100</f>
      </c>
      <c t="s">
        <v>27</v>
      </c>
    </row>
    <row r="37" spans="1:5" ht="12.75">
      <c r="A37" s="35" t="s">
        <v>55</v>
      </c>
      <c r="E37" s="39" t="s">
        <v>541</v>
      </c>
    </row>
    <row r="38" spans="1:5" ht="12.75">
      <c r="A38" s="35" t="s">
        <v>56</v>
      </c>
      <c r="E38" s="40" t="s">
        <v>558</v>
      </c>
    </row>
    <row r="39" spans="1:5" ht="12.75">
      <c r="A39" t="s">
        <v>58</v>
      </c>
      <c r="E39" s="39" t="s">
        <v>148</v>
      </c>
    </row>
    <row r="40" spans="1:16" ht="12.75">
      <c r="A40" t="s">
        <v>49</v>
      </c>
      <c s="34" t="s">
        <v>157</v>
      </c>
      <c s="34" t="s">
        <v>585</v>
      </c>
      <c s="35" t="s">
        <v>51</v>
      </c>
      <c s="6" t="s">
        <v>586</v>
      </c>
      <c s="36" t="s">
        <v>587</v>
      </c>
      <c s="37">
        <v>0.2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147</v>
      </c>
      <c>
        <f>(M40*21)/100</f>
      </c>
      <c t="s">
        <v>27</v>
      </c>
    </row>
    <row r="41" spans="1:5" ht="12.75">
      <c r="A41" s="35" t="s">
        <v>55</v>
      </c>
      <c r="E41" s="39" t="s">
        <v>588</v>
      </c>
    </row>
    <row r="42" spans="1:5" ht="12.75">
      <c r="A42" s="35" t="s">
        <v>56</v>
      </c>
      <c r="E42" s="40" t="s">
        <v>589</v>
      </c>
    </row>
    <row r="43" spans="1:5" ht="12.75">
      <c r="A43" t="s">
        <v>58</v>
      </c>
      <c r="E43" s="39" t="s">
        <v>148</v>
      </c>
    </row>
    <row r="44" spans="1:16" ht="12.75">
      <c r="A44" t="s">
        <v>49</v>
      </c>
      <c s="34" t="s">
        <v>170</v>
      </c>
      <c s="34" t="s">
        <v>590</v>
      </c>
      <c s="35" t="s">
        <v>51</v>
      </c>
      <c s="6" t="s">
        <v>591</v>
      </c>
      <c s="36" t="s">
        <v>587</v>
      </c>
      <c s="37">
        <v>0.2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147</v>
      </c>
      <c>
        <f>(M44*21)/100</f>
      </c>
      <c t="s">
        <v>27</v>
      </c>
    </row>
    <row r="45" spans="1:5" ht="12.75">
      <c r="A45" s="35" t="s">
        <v>55</v>
      </c>
      <c r="E45" s="39" t="s">
        <v>592</v>
      </c>
    </row>
    <row r="46" spans="1:5" ht="12.75">
      <c r="A46" s="35" t="s">
        <v>56</v>
      </c>
      <c r="E46" s="40" t="s">
        <v>593</v>
      </c>
    </row>
    <row r="47" spans="1:5" ht="12.75">
      <c r="A47" t="s">
        <v>58</v>
      </c>
      <c r="E47" s="39" t="s">
        <v>148</v>
      </c>
    </row>
    <row r="48" spans="1:16" ht="25.5">
      <c r="A48" t="s">
        <v>49</v>
      </c>
      <c s="34" t="s">
        <v>175</v>
      </c>
      <c s="34" t="s">
        <v>594</v>
      </c>
      <c s="35" t="s">
        <v>51</v>
      </c>
      <c s="6" t="s">
        <v>595</v>
      </c>
      <c s="36" t="s">
        <v>88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147</v>
      </c>
      <c>
        <f>(M48*21)/100</f>
      </c>
      <c t="s">
        <v>27</v>
      </c>
    </row>
    <row r="49" spans="1:5" ht="12.75">
      <c r="A49" s="35" t="s">
        <v>55</v>
      </c>
      <c r="E49" s="39" t="s">
        <v>596</v>
      </c>
    </row>
    <row r="50" spans="1:5" ht="12.75">
      <c r="A50" s="35" t="s">
        <v>56</v>
      </c>
      <c r="E50" s="40" t="s">
        <v>597</v>
      </c>
    </row>
    <row r="51" spans="1:5" ht="12.75">
      <c r="A51" t="s">
        <v>58</v>
      </c>
      <c r="E51" s="39" t="s">
        <v>148</v>
      </c>
    </row>
    <row r="52" spans="1:16" ht="12.75">
      <c r="A52" t="s">
        <v>49</v>
      </c>
      <c s="34" t="s">
        <v>179</v>
      </c>
      <c s="34" t="s">
        <v>598</v>
      </c>
      <c s="35" t="s">
        <v>51</v>
      </c>
      <c s="6" t="s">
        <v>599</v>
      </c>
      <c s="36" t="s">
        <v>88</v>
      </c>
      <c s="37">
        <v>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147</v>
      </c>
      <c>
        <f>(M52*21)/100</f>
      </c>
      <c t="s">
        <v>27</v>
      </c>
    </row>
    <row r="53" spans="1:5" ht="12.75">
      <c r="A53" s="35" t="s">
        <v>55</v>
      </c>
      <c r="E53" s="39" t="s">
        <v>600</v>
      </c>
    </row>
    <row r="54" spans="1:5" ht="12.75">
      <c r="A54" s="35" t="s">
        <v>56</v>
      </c>
      <c r="E54" s="40" t="s">
        <v>597</v>
      </c>
    </row>
    <row r="55" spans="1:5" ht="12.75">
      <c r="A55" t="s">
        <v>58</v>
      </c>
      <c r="E55" s="39" t="s">
        <v>148</v>
      </c>
    </row>
    <row r="56" spans="1:16" ht="12.75">
      <c r="A56" t="s">
        <v>49</v>
      </c>
      <c s="34" t="s">
        <v>183</v>
      </c>
      <c s="34" t="s">
        <v>601</v>
      </c>
      <c s="35" t="s">
        <v>51</v>
      </c>
      <c s="6" t="s">
        <v>602</v>
      </c>
      <c s="36" t="s">
        <v>88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147</v>
      </c>
      <c>
        <f>(M56*21)/100</f>
      </c>
      <c t="s">
        <v>27</v>
      </c>
    </row>
    <row r="57" spans="1:5" ht="12.75">
      <c r="A57" s="35" t="s">
        <v>55</v>
      </c>
      <c r="E57" s="39" t="s">
        <v>603</v>
      </c>
    </row>
    <row r="58" spans="1:5" ht="12.75">
      <c r="A58" s="35" t="s">
        <v>56</v>
      </c>
      <c r="E58" s="40" t="s">
        <v>604</v>
      </c>
    </row>
    <row r="59" spans="1:5" ht="12.75">
      <c r="A59" t="s">
        <v>58</v>
      </c>
      <c r="E59" s="39" t="s">
        <v>148</v>
      </c>
    </row>
    <row r="60" spans="1:16" ht="12.75">
      <c r="A60" t="s">
        <v>49</v>
      </c>
      <c s="34" t="s">
        <v>188</v>
      </c>
      <c s="34" t="s">
        <v>569</v>
      </c>
      <c s="35" t="s">
        <v>51</v>
      </c>
      <c s="6" t="s">
        <v>570</v>
      </c>
      <c s="36" t="s">
        <v>88</v>
      </c>
      <c s="37">
        <v>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147</v>
      </c>
      <c>
        <f>(M60*21)/100</f>
      </c>
      <c t="s">
        <v>27</v>
      </c>
    </row>
    <row r="61" spans="1:5" ht="12.75">
      <c r="A61" s="35" t="s">
        <v>55</v>
      </c>
      <c r="E61" s="39" t="s">
        <v>541</v>
      </c>
    </row>
    <row r="62" spans="1:5" ht="12.75">
      <c r="A62" s="35" t="s">
        <v>56</v>
      </c>
      <c r="E62" s="40" t="s">
        <v>571</v>
      </c>
    </row>
    <row r="63" spans="1:5" ht="12.75">
      <c r="A63" t="s">
        <v>58</v>
      </c>
      <c r="E63" s="39" t="s">
        <v>148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